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lex\DOCUMENTOS\TENIS 2023\CAMPEONATOS INSULARES\MALLORCA POR EQUIPOS VETERANOS\"/>
    </mc:Choice>
  </mc:AlternateContent>
  <xr:revisionPtr revIDLastSave="0" documentId="13_ncr:1_{D07C6DDB-0711-4EF6-B448-983278085181}" xr6:coauthVersionLast="47" xr6:coauthVersionMax="47" xr10:uidLastSave="{00000000-0000-0000-0000-000000000000}"/>
  <bookViews>
    <workbookView xWindow="-120" yWindow="-120" windowWidth="29040" windowHeight="15840" tabRatio="675" xr2:uid="{00000000-000D-0000-FFFF-FFFF00000000}"/>
  </bookViews>
  <sheets>
    <sheet name="VET35M" sheetId="23" r:id="rId1"/>
    <sheet name="VET40M" sheetId="24" r:id="rId2"/>
    <sheet name="VET50M" sheetId="11" r:id="rId3"/>
    <sheet name="VET60M" sheetId="18" r:id="rId4"/>
    <sheet name="VET35F" sheetId="22" r:id="rId5"/>
    <sheet name="VET40F" sheetId="14" r:id="rId6"/>
    <sheet name="VET50F" sheetId="19" r:id="rId7"/>
    <sheet name="VET60F" sheetId="4" r:id="rId8"/>
    <sheet name="NOTA" sheetId="25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22" l="1"/>
  <c r="G12" i="22"/>
  <c r="F13" i="22"/>
  <c r="F12" i="22"/>
  <c r="D13" i="22"/>
  <c r="D12" i="22"/>
  <c r="N18" i="24"/>
  <c r="L18" i="24"/>
  <c r="N17" i="24"/>
  <c r="L17" i="24"/>
  <c r="I17" i="24"/>
  <c r="H17" i="24"/>
  <c r="G17" i="24"/>
  <c r="F17" i="24"/>
  <c r="E17" i="24"/>
  <c r="I16" i="24"/>
  <c r="J16" i="24" s="1"/>
  <c r="H16" i="24"/>
  <c r="G16" i="24"/>
  <c r="F16" i="24"/>
  <c r="E16" i="24"/>
  <c r="T15" i="24"/>
  <c r="R15" i="24"/>
  <c r="N15" i="24"/>
  <c r="L15" i="24"/>
  <c r="I15" i="24"/>
  <c r="H15" i="24"/>
  <c r="G15" i="24"/>
  <c r="F15" i="24"/>
  <c r="E15" i="24"/>
  <c r="T14" i="24"/>
  <c r="R14" i="24"/>
  <c r="N14" i="24"/>
  <c r="L14" i="24"/>
  <c r="I14" i="24"/>
  <c r="H14" i="24"/>
  <c r="G14" i="24"/>
  <c r="F14" i="24"/>
  <c r="E14" i="24"/>
  <c r="J15" i="24" l="1"/>
  <c r="J14" i="24"/>
  <c r="J17" i="24"/>
  <c r="N18" i="23"/>
  <c r="L18" i="23"/>
  <c r="N17" i="23"/>
  <c r="L17" i="23"/>
  <c r="I17" i="23"/>
  <c r="H17" i="23"/>
  <c r="G17" i="23"/>
  <c r="F17" i="23"/>
  <c r="E17" i="23"/>
  <c r="I16" i="23"/>
  <c r="H16" i="23"/>
  <c r="G16" i="23"/>
  <c r="F16" i="23"/>
  <c r="E16" i="23"/>
  <c r="T15" i="23"/>
  <c r="R15" i="23"/>
  <c r="N15" i="23"/>
  <c r="L15" i="23"/>
  <c r="I15" i="23"/>
  <c r="H15" i="23"/>
  <c r="G15" i="23"/>
  <c r="F15" i="23"/>
  <c r="E15" i="23"/>
  <c r="T14" i="23"/>
  <c r="R14" i="23"/>
  <c r="N14" i="23"/>
  <c r="L14" i="23"/>
  <c r="I14" i="23"/>
  <c r="H14" i="23"/>
  <c r="G14" i="23"/>
  <c r="F14" i="23"/>
  <c r="E14" i="23"/>
  <c r="N18" i="4"/>
  <c r="L18" i="4"/>
  <c r="N17" i="4"/>
  <c r="L17" i="4"/>
  <c r="I17" i="4"/>
  <c r="H17" i="4"/>
  <c r="G17" i="4"/>
  <c r="F17" i="4"/>
  <c r="E17" i="4"/>
  <c r="I16" i="4"/>
  <c r="H16" i="4"/>
  <c r="G16" i="4"/>
  <c r="F16" i="4"/>
  <c r="E16" i="4"/>
  <c r="T15" i="4"/>
  <c r="R15" i="4"/>
  <c r="N15" i="4"/>
  <c r="L15" i="4"/>
  <c r="I15" i="4"/>
  <c r="H15" i="4"/>
  <c r="G15" i="4"/>
  <c r="F15" i="4"/>
  <c r="E15" i="4"/>
  <c r="T14" i="4"/>
  <c r="R14" i="4"/>
  <c r="N14" i="4"/>
  <c r="L14" i="4"/>
  <c r="I14" i="4"/>
  <c r="H14" i="4"/>
  <c r="G14" i="4"/>
  <c r="F14" i="4"/>
  <c r="E14" i="4"/>
  <c r="J15" i="23" l="1"/>
  <c r="J17" i="4"/>
  <c r="J14" i="23"/>
  <c r="J17" i="23"/>
  <c r="J16" i="23"/>
  <c r="J15" i="4"/>
  <c r="J16" i="4"/>
  <c r="J14" i="4"/>
  <c r="D34" i="19" l="1"/>
  <c r="B34" i="19"/>
  <c r="D33" i="19"/>
  <c r="B33" i="19"/>
  <c r="D32" i="19"/>
  <c r="B32" i="19"/>
  <c r="M29" i="19"/>
  <c r="K29" i="19"/>
  <c r="D29" i="19"/>
  <c r="B29" i="19"/>
  <c r="M28" i="19"/>
  <c r="K28" i="19"/>
  <c r="D28" i="19"/>
  <c r="B28" i="19"/>
  <c r="M27" i="19"/>
  <c r="K27" i="19"/>
  <c r="D27" i="19"/>
  <c r="B27" i="19"/>
  <c r="M24" i="19"/>
  <c r="K24" i="19"/>
  <c r="D24" i="19"/>
  <c r="B24" i="19"/>
  <c r="M23" i="19"/>
  <c r="K23" i="19"/>
  <c r="D23" i="19"/>
  <c r="B23" i="19"/>
  <c r="M22" i="19"/>
  <c r="K22" i="19"/>
  <c r="D22" i="19"/>
  <c r="B22" i="19"/>
  <c r="H19" i="19"/>
  <c r="G19" i="19"/>
  <c r="F19" i="19"/>
  <c r="E19" i="19"/>
  <c r="D19" i="19"/>
  <c r="H18" i="19"/>
  <c r="G18" i="19"/>
  <c r="F18" i="19"/>
  <c r="E18" i="19"/>
  <c r="D18" i="19"/>
  <c r="H17" i="19"/>
  <c r="G17" i="19"/>
  <c r="F17" i="19"/>
  <c r="E17" i="19"/>
  <c r="D17" i="19"/>
  <c r="H16" i="19"/>
  <c r="G16" i="19"/>
  <c r="F16" i="19"/>
  <c r="E16" i="19"/>
  <c r="D16" i="19"/>
  <c r="H15" i="19"/>
  <c r="G15" i="19"/>
  <c r="F15" i="19"/>
  <c r="E15" i="19"/>
  <c r="D15" i="19"/>
  <c r="H14" i="19"/>
  <c r="G14" i="19"/>
  <c r="F14" i="19"/>
  <c r="E14" i="19"/>
  <c r="D14" i="19"/>
  <c r="D45" i="14"/>
  <c r="B45" i="14"/>
  <c r="D44" i="14"/>
  <c r="B44" i="14"/>
  <c r="D43" i="14"/>
  <c r="B43" i="14"/>
  <c r="D42" i="14"/>
  <c r="B42" i="14"/>
  <c r="N40" i="14"/>
  <c r="L40" i="14"/>
  <c r="N39" i="14"/>
  <c r="L39" i="14"/>
  <c r="D39" i="14"/>
  <c r="B39" i="14"/>
  <c r="N38" i="14"/>
  <c r="L38" i="14"/>
  <c r="D38" i="14"/>
  <c r="B38" i="14"/>
  <c r="N37" i="14"/>
  <c r="L37" i="14"/>
  <c r="D37" i="14"/>
  <c r="B37" i="14"/>
  <c r="D36" i="14"/>
  <c r="B36" i="14"/>
  <c r="N34" i="14"/>
  <c r="L34" i="14"/>
  <c r="N33" i="14"/>
  <c r="L33" i="14"/>
  <c r="D33" i="14"/>
  <c r="B33" i="14"/>
  <c r="N32" i="14"/>
  <c r="L32" i="14"/>
  <c r="D32" i="14"/>
  <c r="B32" i="14"/>
  <c r="N31" i="14"/>
  <c r="L31" i="14"/>
  <c r="D31" i="14"/>
  <c r="B31" i="14"/>
  <c r="D30" i="14"/>
  <c r="B30" i="14"/>
  <c r="N27" i="14"/>
  <c r="L27" i="14"/>
  <c r="D27" i="14"/>
  <c r="B27" i="14"/>
  <c r="N26" i="14"/>
  <c r="L26" i="14"/>
  <c r="D26" i="14"/>
  <c r="B26" i="14"/>
  <c r="N25" i="14"/>
  <c r="L25" i="14"/>
  <c r="D25" i="14"/>
  <c r="B25" i="14"/>
  <c r="N24" i="14"/>
  <c r="L24" i="14"/>
  <c r="D24" i="14"/>
  <c r="B24" i="14"/>
  <c r="I21" i="14"/>
  <c r="H21" i="14"/>
  <c r="J21" i="14" s="1"/>
  <c r="G21" i="14"/>
  <c r="F21" i="14"/>
  <c r="E21" i="14"/>
  <c r="J20" i="14"/>
  <c r="I20" i="14"/>
  <c r="G20" i="14"/>
  <c r="F20" i="14"/>
  <c r="J19" i="14"/>
  <c r="I19" i="14"/>
  <c r="G19" i="14"/>
  <c r="H19" i="14" s="1"/>
  <c r="F19" i="14"/>
  <c r="J18" i="14"/>
  <c r="I18" i="14"/>
  <c r="G18" i="14"/>
  <c r="F18" i="14"/>
  <c r="J17" i="14"/>
  <c r="I17" i="14"/>
  <c r="K17" i="14" s="1"/>
  <c r="H17" i="14"/>
  <c r="G17" i="14"/>
  <c r="F17" i="14"/>
  <c r="J16" i="14"/>
  <c r="I16" i="14"/>
  <c r="H16" i="14"/>
  <c r="G16" i="14"/>
  <c r="F16" i="14"/>
  <c r="J15" i="14"/>
  <c r="I15" i="14"/>
  <c r="H15" i="14"/>
  <c r="G15" i="14"/>
  <c r="F15" i="14"/>
  <c r="J14" i="14"/>
  <c r="K14" i="14" s="1"/>
  <c r="I14" i="14"/>
  <c r="H14" i="14"/>
  <c r="G14" i="14"/>
  <c r="F14" i="14"/>
  <c r="C13" i="22"/>
  <c r="C12" i="22"/>
  <c r="L15" i="22"/>
  <c r="J12" i="22"/>
  <c r="D34" i="18"/>
  <c r="B34" i="18"/>
  <c r="D33" i="18"/>
  <c r="B33" i="18"/>
  <c r="D32" i="18"/>
  <c r="B32" i="18"/>
  <c r="M29" i="18"/>
  <c r="K29" i="18"/>
  <c r="D29" i="18"/>
  <c r="B29" i="18"/>
  <c r="M28" i="18"/>
  <c r="K28" i="18"/>
  <c r="D28" i="18"/>
  <c r="B28" i="18"/>
  <c r="M27" i="18"/>
  <c r="K27" i="18"/>
  <c r="D27" i="18"/>
  <c r="B27" i="18"/>
  <c r="M24" i="18"/>
  <c r="K24" i="18"/>
  <c r="D24" i="18"/>
  <c r="B24" i="18"/>
  <c r="M23" i="18"/>
  <c r="K23" i="18"/>
  <c r="D23" i="18"/>
  <c r="B23" i="18"/>
  <c r="M22" i="18"/>
  <c r="K22" i="18"/>
  <c r="D22" i="18"/>
  <c r="B22" i="18"/>
  <c r="H19" i="18"/>
  <c r="G19" i="18"/>
  <c r="F19" i="18"/>
  <c r="E19" i="18"/>
  <c r="D19" i="18"/>
  <c r="H18" i="18"/>
  <c r="G18" i="18"/>
  <c r="F18" i="18"/>
  <c r="E18" i="18"/>
  <c r="D18" i="18"/>
  <c r="H17" i="18"/>
  <c r="G17" i="18"/>
  <c r="I17" i="18" s="1"/>
  <c r="F17" i="18"/>
  <c r="E17" i="18"/>
  <c r="D17" i="18"/>
  <c r="H16" i="18"/>
  <c r="G16" i="18"/>
  <c r="F16" i="18"/>
  <c r="E16" i="18"/>
  <c r="D16" i="18"/>
  <c r="H15" i="18"/>
  <c r="G15" i="18"/>
  <c r="F15" i="18"/>
  <c r="E15" i="18"/>
  <c r="D15" i="18"/>
  <c r="H14" i="18"/>
  <c r="G14" i="18"/>
  <c r="F14" i="18"/>
  <c r="E14" i="18"/>
  <c r="D14" i="18"/>
  <c r="D45" i="11"/>
  <c r="B45" i="11"/>
  <c r="D44" i="11"/>
  <c r="B44" i="11"/>
  <c r="D43" i="11"/>
  <c r="B43" i="11"/>
  <c r="D42" i="11"/>
  <c r="B42" i="11"/>
  <c r="N40" i="11"/>
  <c r="L40" i="11"/>
  <c r="N39" i="11"/>
  <c r="L39" i="11"/>
  <c r="D39" i="11"/>
  <c r="B39" i="11"/>
  <c r="N38" i="11"/>
  <c r="L38" i="11"/>
  <c r="D38" i="11"/>
  <c r="B38" i="11"/>
  <c r="N37" i="11"/>
  <c r="L37" i="11"/>
  <c r="D37" i="11"/>
  <c r="B37" i="11"/>
  <c r="D36" i="11"/>
  <c r="B36" i="11"/>
  <c r="N34" i="11"/>
  <c r="L34" i="11"/>
  <c r="N33" i="11"/>
  <c r="L33" i="11"/>
  <c r="D33" i="11"/>
  <c r="B33" i="11"/>
  <c r="N32" i="11"/>
  <c r="L32" i="11"/>
  <c r="D32" i="11"/>
  <c r="B32" i="11"/>
  <c r="N31" i="11"/>
  <c r="L31" i="11"/>
  <c r="D31" i="11"/>
  <c r="B31" i="11"/>
  <c r="D30" i="11"/>
  <c r="B30" i="11"/>
  <c r="N27" i="11"/>
  <c r="L27" i="11"/>
  <c r="D27" i="11"/>
  <c r="B27" i="11"/>
  <c r="N26" i="11"/>
  <c r="L26" i="11"/>
  <c r="D26" i="11"/>
  <c r="B26" i="11"/>
  <c r="N25" i="11"/>
  <c r="L25" i="11"/>
  <c r="D25" i="11"/>
  <c r="B25" i="11"/>
  <c r="N24" i="11"/>
  <c r="L24" i="11"/>
  <c r="D24" i="11"/>
  <c r="B24" i="11"/>
  <c r="I21" i="11"/>
  <c r="H21" i="11"/>
  <c r="F21" i="11"/>
  <c r="E21" i="11"/>
  <c r="J20" i="11"/>
  <c r="I20" i="11"/>
  <c r="G20" i="11"/>
  <c r="F20" i="11"/>
  <c r="J19" i="11"/>
  <c r="I19" i="11"/>
  <c r="G19" i="11"/>
  <c r="F19" i="11"/>
  <c r="J18" i="11"/>
  <c r="I18" i="11"/>
  <c r="G18" i="11"/>
  <c r="F18" i="11"/>
  <c r="J17" i="11"/>
  <c r="I17" i="11"/>
  <c r="G17" i="11"/>
  <c r="F17" i="11"/>
  <c r="J16" i="11"/>
  <c r="I16" i="11"/>
  <c r="H16" i="11"/>
  <c r="G16" i="11"/>
  <c r="F16" i="11"/>
  <c r="J15" i="11"/>
  <c r="I15" i="11"/>
  <c r="H15" i="11"/>
  <c r="G15" i="11"/>
  <c r="F15" i="11"/>
  <c r="J14" i="11"/>
  <c r="I14" i="11"/>
  <c r="H14" i="11"/>
  <c r="G14" i="11"/>
  <c r="F14" i="11"/>
  <c r="I16" i="19" l="1"/>
  <c r="I18" i="19"/>
  <c r="I18" i="18"/>
  <c r="I17" i="19"/>
  <c r="I19" i="19"/>
  <c r="I14" i="19"/>
  <c r="I15" i="19"/>
  <c r="K16" i="14"/>
  <c r="K18" i="14"/>
  <c r="H18" i="14"/>
  <c r="K19" i="14"/>
  <c r="K15" i="14"/>
  <c r="K20" i="14"/>
  <c r="H20" i="14"/>
  <c r="E12" i="22"/>
  <c r="E13" i="22"/>
  <c r="I19" i="18"/>
  <c r="I16" i="18"/>
  <c r="I14" i="18"/>
  <c r="I15" i="18"/>
  <c r="K15" i="11"/>
  <c r="K17" i="11"/>
  <c r="K19" i="11"/>
  <c r="J21" i="11"/>
  <c r="H19" i="11"/>
  <c r="G21" i="11"/>
  <c r="K16" i="11"/>
  <c r="H17" i="11"/>
  <c r="H18" i="11"/>
  <c r="K18" i="11"/>
  <c r="K14" i="11"/>
  <c r="K20" i="11"/>
  <c r="H20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</author>
  </authors>
  <commentList>
    <comment ref="L15" authorId="0" shapeId="0" xr:uid="{0CA1B55F-AB5F-44D6-A9FD-B18B72611820}">
      <text>
        <r>
          <rPr>
            <b/>
            <sz val="9"/>
            <color indexed="81"/>
            <rFont val="Tahoma"/>
            <family val="2"/>
          </rPr>
          <t>Aplazado al 4-5 marzo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Melanie</author>
    <author>Alex</author>
  </authors>
  <commentList>
    <comment ref="B30" authorId="0" shapeId="0" xr:uid="{53774F19-BB2F-45DA-8C9A-4ACF1E499074}">
      <text>
        <r>
          <rPr>
            <b/>
            <sz val="9"/>
            <color indexed="81"/>
            <rFont val="Tahoma"/>
            <family val="2"/>
          </rPr>
          <t>Aplazado al 11/03.
Mail 28/02</t>
        </r>
      </text>
    </comment>
    <comment ref="B38" authorId="1" shapeId="0" xr:uid="{5CB5996F-C997-40CB-8F06-67CF0F241F0F}">
      <text>
        <r>
          <rPr>
            <b/>
            <sz val="9"/>
            <color indexed="81"/>
            <rFont val="Tahoma"/>
            <family val="2"/>
          </rPr>
          <t>Aplazado al 25/03, mail 1/03.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</author>
  </authors>
  <commentList>
    <comment ref="J12" authorId="0" shapeId="0" xr:uid="{FCCC2BF2-7584-4F9E-B550-317A73FC3A48}">
      <text>
        <r>
          <rPr>
            <b/>
            <sz val="9"/>
            <color indexed="81"/>
            <rFont val="Tahoma"/>
            <family val="2"/>
          </rPr>
          <t>Aplazado al 12 de marzo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Melanie</author>
  </authors>
  <commentList>
    <comment ref="B31" authorId="0" shapeId="0" xr:uid="{A5F529A3-805F-4E93-AA23-B15E029CFCAE}">
      <text>
        <r>
          <rPr>
            <b/>
            <sz val="9"/>
            <color indexed="81"/>
            <rFont val="DIN Pro Regular"/>
            <family val="2"/>
          </rPr>
          <t>Aplazado al 12/03, mail 1/03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Melanie</author>
  </authors>
  <commentList>
    <comment ref="B27" authorId="0" shapeId="0" xr:uid="{284385A8-040A-48EF-B389-B6069CE9491F}">
      <text>
        <r>
          <rPr>
            <b/>
            <sz val="9"/>
            <color indexed="81"/>
            <rFont val="Tahoma"/>
            <family val="2"/>
          </rPr>
          <t>Aplazado al 25/03.
Mail 25/03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Melanie</author>
  </authors>
  <commentList>
    <comment ref="L14" authorId="0" shapeId="0" xr:uid="{7FF8F91E-C277-44F5-9A21-3A8B69E5C4D1}">
      <text>
        <r>
          <rPr>
            <b/>
            <sz val="9"/>
            <color indexed="81"/>
            <rFont val="Tahoma"/>
            <family val="2"/>
          </rPr>
          <t xml:space="preserve">Aplazado al 25/03.
Mail 27/02
</t>
        </r>
      </text>
    </comment>
  </commentList>
</comments>
</file>

<file path=xl/sharedStrings.xml><?xml version="1.0" encoding="utf-8"?>
<sst xmlns="http://schemas.openxmlformats.org/spreadsheetml/2006/main" count="314" uniqueCount="86">
  <si>
    <t>G</t>
  </si>
  <si>
    <t>P</t>
  </si>
  <si>
    <t>J</t>
  </si>
  <si>
    <t xml:space="preserve"> A/F </t>
  </si>
  <si>
    <t xml:space="preserve"> E/C</t>
  </si>
  <si>
    <t>DIF.</t>
  </si>
  <si>
    <t>VS</t>
  </si>
  <si>
    <t>GRUPO A</t>
  </si>
  <si>
    <t>OPEN MARRATXÍ</t>
  </si>
  <si>
    <t>CT LA SALLE</t>
  </si>
  <si>
    <t>DESCANSA</t>
  </si>
  <si>
    <r>
      <t xml:space="preserve">En caso de no recibirla se dará por perdedor al equipo local. </t>
    </r>
    <r>
      <rPr>
        <b/>
        <sz val="9"/>
        <rFont val="DIN Pro Regular"/>
        <family val="2"/>
      </rPr>
      <t>Los resultados se actualizarán tras cada jornada según estas normas.</t>
    </r>
  </si>
  <si>
    <r>
      <t xml:space="preserve">confrontación. Si no se ha disputado la confrontación, el equipo local deberá enviar un e-mail con la fecha alternativa o el motivo del W.O., </t>
    </r>
    <r>
      <rPr>
        <u/>
        <sz val="9"/>
        <rFont val="DIN Pro Regular"/>
        <family val="2"/>
      </rPr>
      <t>con copia al capitán rival.</t>
    </r>
  </si>
  <si>
    <t>CT MANACOR</t>
  </si>
  <si>
    <t>PLAYAS SANTA PONSA TC</t>
  </si>
  <si>
    <t>ACTION TT</t>
  </si>
  <si>
    <t>LIGA</t>
  </si>
  <si>
    <t>RKG EQUIPO</t>
  </si>
  <si>
    <r>
      <t xml:space="preserve">El equipo local deberá enviar el acta, rellenada por ordenador, a </t>
    </r>
    <r>
      <rPr>
        <sz val="9"/>
        <color rgb="FF0070C0"/>
        <rFont val="DIN Pro Regular"/>
        <family val="2"/>
      </rPr>
      <t>melanie@ftib.es</t>
    </r>
    <r>
      <rPr>
        <sz val="9"/>
        <rFont val="DIN Pro Regular"/>
        <family val="2"/>
      </rPr>
      <t xml:space="preserve">, como máximo, el martes siguiente a la fecha programada para la </t>
    </r>
  </si>
  <si>
    <t>CS</t>
  </si>
  <si>
    <t>OPEN MARRATXÍ "A"</t>
  </si>
  <si>
    <t>El equipo que quede primero de grupo ganará el campeonato</t>
  </si>
  <si>
    <t>SPORTING TC</t>
  </si>
  <si>
    <t>CT PAGUERA</t>
  </si>
  <si>
    <t>CLUB SPORTINCA</t>
  </si>
  <si>
    <t>V+35 MASCULINO</t>
  </si>
  <si>
    <t>PRINCIPES DE ESPAÑA</t>
  </si>
  <si>
    <t>V+60 MASCULINO</t>
  </si>
  <si>
    <t>V+40 FEMENINO</t>
  </si>
  <si>
    <t>FUTURSPORT BALEAR</t>
  </si>
  <si>
    <t>V+50 FEMENINO</t>
  </si>
  <si>
    <t xml:space="preserve">CT MANACOR </t>
  </si>
  <si>
    <t>V+60 FEMENINO</t>
  </si>
  <si>
    <t>V+50 MASCULINO</t>
  </si>
  <si>
    <t>SOMETIMES TC</t>
  </si>
  <si>
    <t>TC BINISSALEM</t>
  </si>
  <si>
    <t>TM PALMATENIS</t>
  </si>
  <si>
    <t>OPEN MARRATXÍ "B"</t>
  </si>
  <si>
    <t>CAMPEONATO DE MALLORCA POR EQUIPOS VETERANOS 2023</t>
  </si>
  <si>
    <t>DELTA TC</t>
  </si>
  <si>
    <t>SANTA MARIA TC</t>
  </si>
  <si>
    <t>J1. 11-12 FEBRERO</t>
  </si>
  <si>
    <t>J2. 25-26 FEBRERO</t>
  </si>
  <si>
    <t>J3. 4-5 MARZO</t>
  </si>
  <si>
    <t>J5. 22-23 ABRIL</t>
  </si>
  <si>
    <t>V+40 MASCULINO</t>
  </si>
  <si>
    <t>EQUIPOS</t>
  </si>
  <si>
    <t>CLASIF.</t>
  </si>
  <si>
    <t>RKG</t>
  </si>
  <si>
    <t>J2. 4-5 MARZO</t>
  </si>
  <si>
    <t>J3. 25-26 MARZO</t>
  </si>
  <si>
    <t>J4. 8-9 ABRIL</t>
  </si>
  <si>
    <t>J6. 13-14 MAYO</t>
  </si>
  <si>
    <t>J5. 13-14 MAYO</t>
  </si>
  <si>
    <t>GRUPO 1</t>
  </si>
  <si>
    <t>VETERANAS+35 FEM.</t>
  </si>
  <si>
    <t>CLASIF</t>
  </si>
  <si>
    <t>PRÍNCIPES DE ESPAÑA</t>
  </si>
  <si>
    <t>J2. 18-19 MARZO</t>
  </si>
  <si>
    <t>J3. 8-9 ABRIL</t>
  </si>
  <si>
    <t>J3. 1-2 ABRIL</t>
  </si>
  <si>
    <t>J1. 18-19 FEBRERO</t>
  </si>
  <si>
    <t>J3. 15-16 ABRIL</t>
  </si>
  <si>
    <t>J6. 29-30 ABRIL</t>
  </si>
  <si>
    <t>J1.  18-19 FEBRERO</t>
  </si>
  <si>
    <t>J2.  18-19 MARZO</t>
  </si>
  <si>
    <t>J4. 29-30 ABRIL</t>
  </si>
  <si>
    <t>J5. 6-7 MAYO</t>
  </si>
  <si>
    <t>J7. 10-11 JUNIO</t>
  </si>
  <si>
    <t>J.1  25-26 FEBRERO</t>
  </si>
  <si>
    <t>J.2 11-12 MARZO</t>
  </si>
  <si>
    <t>J2.  25-26 FEBRERO</t>
  </si>
  <si>
    <t>J3. 18-19 MARZO</t>
  </si>
  <si>
    <t>J4. 15-16 ABRIL</t>
  </si>
  <si>
    <t>Revisar Normativa 2023 respecto a aplazamientos</t>
  </si>
  <si>
    <t>DISTRIBUCIÓN DE FECHAS</t>
  </si>
  <si>
    <t xml:space="preserve">Las fechas de las confrontaciones se han distribuido siguiendo los siguientes criterios: </t>
  </si>
  <si>
    <t>2. Que la última confrontación se dispute antes del inicio del Campeonato de Mallorca Individual, el 17 de junio.</t>
  </si>
  <si>
    <t xml:space="preserve">3. Que no coincidan fechas con torneos del calendario ITF o Campeonatos de España, dentro de lo posible. El listado es el siguiente: </t>
  </si>
  <si>
    <t>1. Que no coincidan fechas en categorías de edad contiguas.</t>
  </si>
  <si>
    <t>8-12 MARZO. ITF VILAS</t>
  </si>
  <si>
    <t>22-26 MARZO. ITF PAGUERA</t>
  </si>
  <si>
    <t>29MARZO-2ABRIL. ITF MANACOR</t>
  </si>
  <si>
    <t>11-14 MAYO. ITF MAO</t>
  </si>
  <si>
    <t>17-21 MAYO. CAMPEONATO DE ESPAÑA EQUIPOS SENIOR POR CC.AA.</t>
  </si>
  <si>
    <t>29MAY-3 JUN. CAMPEONATO DE ESPAÑA INDIVIDUAL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</si>
</sst>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4">
    <font>
      <sz val="11"/>
      <color theme="1"/>
      <name val="Calibri"/>
      <family val="2"/>
      <scheme val="minor"/>
    </font>
    <font>
      <sz val="9"/>
      <name val="Comic Sans MS"/>
      <family val="4"/>
    </font>
    <font>
      <sz val="9"/>
      <name val="DINPro-Bold"/>
      <family val="3"/>
    </font>
    <font>
      <b/>
      <sz val="9"/>
      <name val="DINPro-Bold"/>
      <family val="3"/>
    </font>
    <font>
      <sz val="10"/>
      <name val="Arial"/>
      <family val="2"/>
    </font>
    <font>
      <b/>
      <sz val="10"/>
      <name val="DINPro-Black"/>
      <family val="3"/>
    </font>
    <font>
      <b/>
      <sz val="11"/>
      <color theme="1"/>
      <name val="DINPro-Bold"/>
      <family val="3"/>
    </font>
    <font>
      <sz val="11"/>
      <color theme="1"/>
      <name val="DINPro-Bold"/>
      <family val="3"/>
    </font>
    <font>
      <sz val="10.5"/>
      <color theme="1"/>
      <name val="DINPro-Bold"/>
      <family val="3"/>
    </font>
    <font>
      <sz val="10"/>
      <name val="DINPro-Bold"/>
      <family val="3"/>
    </font>
    <font>
      <u/>
      <sz val="14"/>
      <color theme="1"/>
      <name val="DINPro-Bold"/>
      <family val="3"/>
    </font>
    <font>
      <b/>
      <sz val="9"/>
      <name val="DINPro-Black"/>
      <family val="3"/>
    </font>
    <font>
      <sz val="11"/>
      <name val="DINPro-Bold"/>
      <family val="3"/>
    </font>
    <font>
      <sz val="11"/>
      <name val="Calibri"/>
      <family val="2"/>
      <scheme val="minor"/>
    </font>
    <font>
      <sz val="9"/>
      <name val="DIN Pro Regular"/>
      <family val="2"/>
    </font>
    <font>
      <b/>
      <sz val="9"/>
      <name val="DIN Pro Regular"/>
      <family val="2"/>
    </font>
    <font>
      <u/>
      <sz val="9"/>
      <name val="DIN Pro Regular"/>
      <family val="2"/>
    </font>
    <font>
      <sz val="11"/>
      <color theme="1"/>
      <name val="DIN Pro Regular"/>
      <family val="2"/>
    </font>
    <font>
      <sz val="9"/>
      <name val="DIN Pro Medium"/>
      <family val="2"/>
    </font>
    <font>
      <b/>
      <sz val="11"/>
      <color theme="1"/>
      <name val="DIN Pro Bold"/>
      <family val="2"/>
    </font>
    <font>
      <b/>
      <sz val="11"/>
      <color theme="1"/>
      <name val="DIN Pro Regular"/>
      <family val="2"/>
    </font>
    <font>
      <sz val="9"/>
      <color theme="1"/>
      <name val="DIN Pro Medium"/>
      <family val="2"/>
    </font>
    <font>
      <b/>
      <sz val="10"/>
      <color theme="1"/>
      <name val="DIN Pro Bold"/>
      <family val="2"/>
    </font>
    <font>
      <sz val="9"/>
      <color rgb="FF0070C0"/>
      <name val="DIN Pro Regular"/>
      <family val="2"/>
    </font>
    <font>
      <sz val="8"/>
      <name val="DINPro-Black"/>
    </font>
    <font>
      <sz val="9"/>
      <color theme="0"/>
      <name val="DINPro-Bold"/>
      <family val="3"/>
    </font>
    <font>
      <sz val="8"/>
      <name val="DIN Pro Medium"/>
      <family val="2"/>
    </font>
    <font>
      <b/>
      <sz val="11"/>
      <color theme="1"/>
      <name val="Calibri"/>
      <family val="2"/>
      <scheme val="minor"/>
    </font>
    <font>
      <sz val="12"/>
      <color rgb="FF222222"/>
      <name val="Trebuchet MS"/>
      <family val="2"/>
    </font>
    <font>
      <b/>
      <i/>
      <sz val="10"/>
      <name val="DINPro-Black"/>
      <family val="3"/>
    </font>
    <font>
      <b/>
      <sz val="9"/>
      <name val="Comic Sans MS"/>
      <family val="4"/>
    </font>
    <font>
      <sz val="9"/>
      <name val="DIN Pro Bold"/>
      <family val="2"/>
    </font>
    <font>
      <sz val="10"/>
      <color theme="1"/>
      <name val="DIN Pro Bold"/>
      <family val="2"/>
    </font>
    <font>
      <b/>
      <sz val="9"/>
      <color theme="1"/>
      <name val="DINPro-Bold"/>
    </font>
    <font>
      <sz val="9"/>
      <color theme="1"/>
      <name val="DINPro-Bold"/>
      <family val="3"/>
    </font>
    <font>
      <sz val="9"/>
      <color rgb="FFFF0000"/>
      <name val="DINPro-Bold"/>
      <family val="3"/>
    </font>
    <font>
      <b/>
      <sz val="9"/>
      <color rgb="FFFF0000"/>
      <name val="DINPro-Bold"/>
      <family val="3"/>
    </font>
    <font>
      <sz val="9"/>
      <color rgb="FFFF0000"/>
      <name val="DIN Pro Bold"/>
      <family val="2"/>
    </font>
    <font>
      <b/>
      <sz val="9"/>
      <color theme="8" tint="-0.249977111117893"/>
      <name val="DINPro-Regular"/>
      <family val="3"/>
    </font>
    <font>
      <b/>
      <u/>
      <sz val="14"/>
      <color theme="1"/>
      <name val="DINPro-Bold"/>
      <family val="3"/>
    </font>
    <font>
      <b/>
      <sz val="9"/>
      <color rgb="FF0070C0"/>
      <name val="DIN Pro Regular"/>
      <family val="2"/>
    </font>
    <font>
      <b/>
      <sz val="10"/>
      <color theme="3" tint="0.59999389629810485"/>
      <name val="DINPro-Black"/>
      <family val="3"/>
    </font>
    <font>
      <b/>
      <sz val="10"/>
      <name val="DINPro-Black"/>
    </font>
    <font>
      <sz val="12"/>
      <color theme="1"/>
      <name val="Calibri"/>
      <family val="2"/>
      <scheme val="minor"/>
    </font>
    <font>
      <sz val="12"/>
      <color theme="1"/>
      <name val="DIN Pro Regular"/>
      <family val="2"/>
    </font>
    <font>
      <b/>
      <sz val="12"/>
      <color theme="1"/>
      <name val="DIN Pro Regular"/>
      <family val="2"/>
    </font>
    <font>
      <b/>
      <u/>
      <sz val="16"/>
      <color theme="1"/>
      <name val="DIN Pro Regular"/>
      <family val="2"/>
    </font>
    <font>
      <sz val="9"/>
      <color rgb="FFFF0000"/>
      <name val="DIN Pro Medium"/>
      <family val="2"/>
    </font>
    <font>
      <b/>
      <sz val="9"/>
      <color indexed="81"/>
      <name val="Tahoma"/>
      <family val="2"/>
    </font>
    <font>
      <b/>
      <sz val="9"/>
      <color indexed="81"/>
      <name val="DIN Pro Regular"/>
      <family val="2"/>
    </font>
    <font>
      <b/>
      <sz val="9"/>
      <color rgb="FFFF0000"/>
      <name val="DINPro-Bold"/>
    </font>
    <font>
      <sz val="9"/>
      <color indexed="81"/>
      <name val="Tahoma"/>
      <family val="2"/>
    </font>
    <font>
      <sz val="8"/>
      <name val="DINPro-Bold"/>
      <family val="3"/>
    </font>
    <font>
      <b/>
      <sz val="9"/>
      <color rgb="FFFF0000"/>
      <name val="DIN Pro Medium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89">
    <xf numFmtId="0" fontId="0" fillId="0" borderId="0" xfId="0"/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1" applyFont="1" applyFill="1" applyAlignment="1">
      <alignment horizontal="left" vertical="center"/>
    </xf>
    <xf numFmtId="0" fontId="0" fillId="0" borderId="0" xfId="0" applyAlignment="1">
      <alignment vertical="center"/>
    </xf>
    <xf numFmtId="0" fontId="0" fillId="2" borderId="0" xfId="0" applyFill="1"/>
    <xf numFmtId="0" fontId="1" fillId="0" borderId="0" xfId="0" applyFont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6" fillId="2" borderId="0" xfId="0" applyFont="1" applyFill="1"/>
    <xf numFmtId="0" fontId="7" fillId="2" borderId="0" xfId="0" applyFont="1" applyFill="1"/>
    <xf numFmtId="0" fontId="9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1" fillId="2" borderId="0" xfId="1" applyFont="1" applyFill="1" applyAlignment="1">
      <alignment vertical="center"/>
    </xf>
    <xf numFmtId="0" fontId="10" fillId="2" borderId="0" xfId="0" applyFont="1" applyFill="1"/>
    <xf numFmtId="0" fontId="12" fillId="2" borderId="0" xfId="0" applyFont="1" applyFill="1"/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17" fillId="2" borderId="0" xfId="0" applyFont="1" applyFill="1"/>
    <xf numFmtId="0" fontId="18" fillId="3" borderId="5" xfId="0" applyFont="1" applyFill="1" applyBorder="1" applyAlignment="1">
      <alignment vertical="center"/>
    </xf>
    <xf numFmtId="0" fontId="18" fillId="3" borderId="7" xfId="0" applyFont="1" applyFill="1" applyBorder="1" applyAlignment="1">
      <alignment vertical="center"/>
    </xf>
    <xf numFmtId="0" fontId="18" fillId="0" borderId="7" xfId="1" applyFont="1" applyBorder="1" applyAlignment="1">
      <alignment horizontal="center" vertical="center"/>
    </xf>
    <xf numFmtId="0" fontId="18" fillId="0" borderId="11" xfId="1" applyFont="1" applyBorder="1" applyAlignment="1">
      <alignment vertical="center"/>
    </xf>
    <xf numFmtId="0" fontId="18" fillId="2" borderId="7" xfId="1" applyFont="1" applyFill="1" applyBorder="1" applyAlignment="1">
      <alignment vertical="center"/>
    </xf>
    <xf numFmtId="0" fontId="21" fillId="2" borderId="0" xfId="0" applyFont="1" applyFill="1" applyAlignment="1">
      <alignment vertical="center"/>
    </xf>
    <xf numFmtId="0" fontId="18" fillId="0" borderId="7" xfId="1" applyFont="1" applyBorder="1" applyAlignment="1">
      <alignment vertical="center"/>
    </xf>
    <xf numFmtId="0" fontId="18" fillId="2" borderId="7" xfId="1" applyFont="1" applyFill="1" applyBorder="1" applyAlignment="1">
      <alignment horizontal="center" vertical="center"/>
    </xf>
    <xf numFmtId="0" fontId="18" fillId="0" borderId="12" xfId="1" applyFont="1" applyBorder="1" applyAlignment="1">
      <alignment vertical="center"/>
    </xf>
    <xf numFmtId="0" fontId="18" fillId="2" borderId="12" xfId="1" applyFont="1" applyFill="1" applyBorder="1" applyAlignment="1">
      <alignment vertical="center"/>
    </xf>
    <xf numFmtId="0" fontId="19" fillId="3" borderId="0" xfId="0" applyFont="1" applyFill="1" applyAlignment="1">
      <alignment horizontal="center" vertical="center"/>
    </xf>
    <xf numFmtId="0" fontId="22" fillId="3" borderId="0" xfId="0" applyFont="1" applyFill="1" applyAlignment="1">
      <alignment horizontal="center" vertical="center"/>
    </xf>
    <xf numFmtId="0" fontId="18" fillId="3" borderId="18" xfId="0" applyFont="1" applyFill="1" applyBorder="1" applyAlignment="1">
      <alignment vertical="center"/>
    </xf>
    <xf numFmtId="0" fontId="18" fillId="2" borderId="11" xfId="1" applyFont="1" applyFill="1" applyBorder="1" applyAlignment="1">
      <alignment vertical="center"/>
    </xf>
    <xf numFmtId="0" fontId="24" fillId="2" borderId="1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18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left" vertical="center"/>
    </xf>
    <xf numFmtId="0" fontId="12" fillId="3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22" fillId="2" borderId="0" xfId="0" applyFont="1" applyFill="1" applyAlignment="1">
      <alignment horizontal="center" vertical="center"/>
    </xf>
    <xf numFmtId="0" fontId="1" fillId="0" borderId="0" xfId="1" applyFont="1" applyAlignment="1">
      <alignment vertical="center"/>
    </xf>
    <xf numFmtId="0" fontId="1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0" fontId="26" fillId="3" borderId="7" xfId="0" applyFont="1" applyFill="1" applyBorder="1" applyAlignment="1">
      <alignment horizontal="center" vertical="center"/>
    </xf>
    <xf numFmtId="0" fontId="26" fillId="3" borderId="18" xfId="0" applyFont="1" applyFill="1" applyBorder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28" fillId="0" borderId="0" xfId="0" applyFont="1"/>
    <xf numFmtId="0" fontId="2" fillId="3" borderId="5" xfId="0" applyFont="1" applyFill="1" applyBorder="1" applyAlignment="1">
      <alignment vertical="center"/>
    </xf>
    <xf numFmtId="0" fontId="6" fillId="3" borderId="0" xfId="0" applyFont="1" applyFill="1"/>
    <xf numFmtId="0" fontId="7" fillId="3" borderId="0" xfId="0" applyFont="1" applyFill="1"/>
    <xf numFmtId="0" fontId="1" fillId="0" borderId="0" xfId="0" applyFont="1"/>
    <xf numFmtId="0" fontId="29" fillId="3" borderId="14" xfId="0" applyFont="1" applyFill="1" applyBorder="1" applyAlignment="1">
      <alignment horizontal="center" vertical="center"/>
    </xf>
    <xf numFmtId="0" fontId="30" fillId="3" borderId="2" xfId="0" applyFont="1" applyFill="1" applyBorder="1" applyAlignment="1">
      <alignment horizontal="center" vertical="center"/>
    </xf>
    <xf numFmtId="0" fontId="30" fillId="3" borderId="2" xfId="0" applyFont="1" applyFill="1" applyBorder="1" applyAlignment="1">
      <alignment horizontal="center" vertical="center" wrapText="1"/>
    </xf>
    <xf numFmtId="0" fontId="30" fillId="3" borderId="3" xfId="0" applyFont="1" applyFill="1" applyBorder="1" applyAlignment="1">
      <alignment horizontal="center" vertical="center" wrapText="1"/>
    </xf>
    <xf numFmtId="0" fontId="30" fillId="3" borderId="1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3" fillId="3" borderId="27" xfId="0" applyFont="1" applyFill="1" applyBorder="1" applyAlignment="1">
      <alignment vertical="center"/>
    </xf>
    <xf numFmtId="0" fontId="2" fillId="2" borderId="27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3" fillId="3" borderId="21" xfId="0" applyFont="1" applyFill="1" applyBorder="1" applyAlignment="1">
      <alignment vertical="center"/>
    </xf>
    <xf numFmtId="0" fontId="2" fillId="2" borderId="21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5" fillId="4" borderId="10" xfId="1" applyFont="1" applyFill="1" applyBorder="1" applyAlignment="1">
      <alignment horizontal="left"/>
    </xf>
    <xf numFmtId="0" fontId="5" fillId="2" borderId="0" xfId="1" applyFont="1" applyFill="1" applyAlignment="1">
      <alignment horizontal="left"/>
    </xf>
    <xf numFmtId="0" fontId="1" fillId="0" borderId="0" xfId="1" applyFont="1"/>
    <xf numFmtId="0" fontId="31" fillId="0" borderId="11" xfId="1" applyFont="1" applyBorder="1" applyAlignment="1">
      <alignment vertical="center"/>
    </xf>
    <xf numFmtId="0" fontId="31" fillId="2" borderId="7" xfId="1" applyFont="1" applyFill="1" applyBorder="1" applyAlignment="1">
      <alignment horizontal="center" vertical="center"/>
    </xf>
    <xf numFmtId="0" fontId="31" fillId="0" borderId="7" xfId="1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0" fontId="32" fillId="2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31" fillId="2" borderId="7" xfId="1" applyFont="1" applyFill="1" applyBorder="1" applyAlignment="1">
      <alignment horizontal="center"/>
    </xf>
    <xf numFmtId="0" fontId="34" fillId="0" borderId="0" xfId="0" applyFont="1"/>
    <xf numFmtId="0" fontId="35" fillId="0" borderId="7" xfId="1" applyFont="1" applyBorder="1" applyAlignment="1">
      <alignment horizontal="center" vertical="center"/>
    </xf>
    <xf numFmtId="0" fontId="31" fillId="2" borderId="11" xfId="1" applyFont="1" applyFill="1" applyBorder="1" applyAlignment="1">
      <alignment vertical="center"/>
    </xf>
    <xf numFmtId="0" fontId="31" fillId="2" borderId="7" xfId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16" fontId="33" fillId="0" borderId="23" xfId="0" applyNumberFormat="1" applyFont="1" applyBorder="1" applyAlignment="1">
      <alignment horizontal="left"/>
    </xf>
    <xf numFmtId="0" fontId="33" fillId="0" borderId="0" xfId="0" applyFont="1" applyAlignment="1">
      <alignment horizontal="left"/>
    </xf>
    <xf numFmtId="0" fontId="2" fillId="2" borderId="0" xfId="0" applyFont="1" applyFill="1" applyAlignment="1">
      <alignment horizontal="center"/>
    </xf>
    <xf numFmtId="0" fontId="36" fillId="2" borderId="0" xfId="0" applyFont="1" applyFill="1" applyAlignment="1">
      <alignment vertical="center"/>
    </xf>
    <xf numFmtId="0" fontId="37" fillId="0" borderId="7" xfId="1" applyFont="1" applyBorder="1" applyAlignment="1">
      <alignment vertical="center"/>
    </xf>
    <xf numFmtId="0" fontId="37" fillId="0" borderId="11" xfId="1" applyFont="1" applyBorder="1" applyAlignment="1">
      <alignment vertical="center"/>
    </xf>
    <xf numFmtId="0" fontId="37" fillId="2" borderId="7" xfId="1" applyFont="1" applyFill="1" applyBorder="1" applyAlignment="1">
      <alignment vertical="center"/>
    </xf>
    <xf numFmtId="0" fontId="2" fillId="2" borderId="7" xfId="1" applyFont="1" applyFill="1" applyBorder="1" applyAlignment="1">
      <alignment horizontal="center" vertical="center"/>
    </xf>
    <xf numFmtId="0" fontId="34" fillId="3" borderId="7" xfId="0" applyFont="1" applyFill="1" applyBorder="1" applyAlignment="1">
      <alignment horizontal="center" vertical="center"/>
    </xf>
    <xf numFmtId="0" fontId="35" fillId="3" borderId="7" xfId="0" applyFont="1" applyFill="1" applyBorder="1" applyAlignment="1">
      <alignment horizontal="center" vertical="center"/>
    </xf>
    <xf numFmtId="0" fontId="35" fillId="3" borderId="7" xfId="1" applyFont="1" applyFill="1" applyBorder="1" applyAlignment="1">
      <alignment horizontal="center" vertical="center"/>
    </xf>
    <xf numFmtId="0" fontId="25" fillId="2" borderId="0" xfId="0" applyFont="1" applyFill="1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1" fillId="2" borderId="0" xfId="0" applyFont="1" applyFill="1"/>
    <xf numFmtId="0" fontId="5" fillId="3" borderId="1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38" fillId="2" borderId="0" xfId="0" applyFont="1" applyFill="1" applyAlignment="1">
      <alignment horizontal="left" vertical="center"/>
    </xf>
    <xf numFmtId="0" fontId="2" fillId="2" borderId="2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2" fillId="0" borderId="11" xfId="1" applyFont="1" applyBorder="1"/>
    <xf numFmtId="0" fontId="2" fillId="2" borderId="7" xfId="1" applyFont="1" applyFill="1" applyBorder="1" applyAlignment="1">
      <alignment horizontal="center"/>
    </xf>
    <xf numFmtId="0" fontId="2" fillId="2" borderId="11" xfId="1" applyFont="1" applyFill="1" applyBorder="1"/>
    <xf numFmtId="0" fontId="2" fillId="2" borderId="12" xfId="1" applyFont="1" applyFill="1" applyBorder="1"/>
    <xf numFmtId="0" fontId="2" fillId="2" borderId="30" xfId="1" applyFont="1" applyFill="1" applyBorder="1"/>
    <xf numFmtId="0" fontId="2" fillId="2" borderId="11" xfId="1" applyFont="1" applyFill="1" applyBorder="1" applyAlignment="1">
      <alignment horizontal="center"/>
    </xf>
    <xf numFmtId="0" fontId="2" fillId="0" borderId="30" xfId="1" applyFont="1" applyBorder="1" applyAlignment="1">
      <alignment horizontal="center" vertical="center"/>
    </xf>
    <xf numFmtId="0" fontId="34" fillId="2" borderId="0" xfId="0" applyFont="1" applyFill="1"/>
    <xf numFmtId="16" fontId="34" fillId="0" borderId="0" xfId="0" applyNumberFormat="1" applyFont="1"/>
    <xf numFmtId="0" fontId="1" fillId="2" borderId="0" xfId="1" applyFont="1" applyFill="1"/>
    <xf numFmtId="0" fontId="13" fillId="2" borderId="0" xfId="0" applyFont="1" applyFill="1"/>
    <xf numFmtId="0" fontId="13" fillId="0" borderId="0" xfId="0" applyFont="1" applyAlignment="1">
      <alignment vertical="center"/>
    </xf>
    <xf numFmtId="0" fontId="17" fillId="2" borderId="0" xfId="0" applyFont="1" applyFill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2" fillId="3" borderId="29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31" xfId="0" applyFont="1" applyFill="1" applyBorder="1" applyAlignment="1">
      <alignment vertical="center" wrapText="1"/>
    </xf>
    <xf numFmtId="0" fontId="5" fillId="2" borderId="0" xfId="0" applyFont="1" applyFill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39" fillId="2" borderId="0" xfId="0" applyFont="1" applyFill="1" applyAlignment="1">
      <alignment vertical="center"/>
    </xf>
    <xf numFmtId="0" fontId="4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3" borderId="35" xfId="0" applyFont="1" applyFill="1" applyBorder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vertical="center"/>
    </xf>
    <xf numFmtId="0" fontId="41" fillId="4" borderId="10" xfId="1" applyFont="1" applyFill="1" applyBorder="1" applyAlignment="1">
      <alignment horizontal="left" vertical="center"/>
    </xf>
    <xf numFmtId="0" fontId="5" fillId="4" borderId="9" xfId="1" applyFont="1" applyFill="1" applyBorder="1" applyAlignment="1">
      <alignment horizontal="left" vertical="center"/>
    </xf>
    <xf numFmtId="0" fontId="5" fillId="4" borderId="10" xfId="1" applyFont="1" applyFill="1" applyBorder="1" applyAlignment="1">
      <alignment horizontal="left" vertical="center"/>
    </xf>
    <xf numFmtId="14" fontId="0" fillId="0" borderId="0" xfId="0" applyNumberFormat="1"/>
    <xf numFmtId="0" fontId="42" fillId="4" borderId="9" xfId="1" applyFont="1" applyFill="1" applyBorder="1" applyAlignment="1">
      <alignment horizontal="left" vertical="center"/>
    </xf>
    <xf numFmtId="0" fontId="43" fillId="0" borderId="0" xfId="0" applyFont="1"/>
    <xf numFmtId="0" fontId="44" fillId="2" borderId="0" xfId="0" applyFont="1" applyFill="1" applyAlignment="1">
      <alignment vertical="center"/>
    </xf>
    <xf numFmtId="0" fontId="0" fillId="0" borderId="0" xfId="0" applyAlignment="1">
      <alignment vertical="top"/>
    </xf>
    <xf numFmtId="0" fontId="44" fillId="2" borderId="0" xfId="0" applyFont="1" applyFill="1"/>
    <xf numFmtId="0" fontId="46" fillId="2" borderId="0" xfId="0" applyFont="1" applyFill="1"/>
    <xf numFmtId="0" fontId="45" fillId="2" borderId="0" xfId="0" applyFont="1" applyFill="1"/>
    <xf numFmtId="0" fontId="47" fillId="0" borderId="7" xfId="1" applyFont="1" applyBorder="1" applyAlignment="1">
      <alignment horizontal="center" vertical="center"/>
    </xf>
    <xf numFmtId="0" fontId="50" fillId="0" borderId="7" xfId="1" applyFont="1" applyBorder="1" applyAlignment="1">
      <alignment horizontal="center" vertical="center"/>
    </xf>
    <xf numFmtId="0" fontId="35" fillId="2" borderId="7" xfId="1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52" fillId="2" borderId="11" xfId="1" applyFont="1" applyFill="1" applyBorder="1"/>
    <xf numFmtId="0" fontId="2" fillId="2" borderId="7" xfId="1" applyFont="1" applyFill="1" applyBorder="1"/>
    <xf numFmtId="0" fontId="53" fillId="0" borderId="7" xfId="1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1141270</xdr:colOff>
      <xdr:row>0</xdr:row>
      <xdr:rowOff>188766</xdr:rowOff>
    </xdr:from>
    <xdr:to>
      <xdr:col>14</xdr:col>
      <xdr:colOff>98716</xdr:colOff>
      <xdr:row>4</xdr:row>
      <xdr:rowOff>163655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2E7B802-0B1E-45F3-88E9-C670BD2C8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5946"/>
        <a:stretch>
          <a:fillRect/>
        </a:stretch>
      </xdr:blipFill>
      <xdr:spPr bwMode="auto">
        <a:xfrm>
          <a:off x="6122845" y="188766"/>
          <a:ext cx="2395971" cy="736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1141270</xdr:colOff>
      <xdr:row>0</xdr:row>
      <xdr:rowOff>188766</xdr:rowOff>
    </xdr:from>
    <xdr:to>
      <xdr:col>14</xdr:col>
      <xdr:colOff>98716</xdr:colOff>
      <xdr:row>4</xdr:row>
      <xdr:rowOff>154130</xdr:rowOff>
    </xdr:to>
    <xdr:pic>
      <xdr:nvPicPr>
        <xdr:cNvPr id="3" name="0 Imagen">
          <a:extLst>
            <a:ext uri="{FF2B5EF4-FFF2-40B4-BE49-F238E27FC236}">
              <a16:creationId xmlns:a16="http://schemas.microsoft.com/office/drawing/2014/main" id="{02352B7D-5FA2-4689-B77A-4DC77423D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5946"/>
        <a:stretch>
          <a:fillRect/>
        </a:stretch>
      </xdr:blipFill>
      <xdr:spPr bwMode="auto">
        <a:xfrm>
          <a:off x="6122845" y="188766"/>
          <a:ext cx="2395971" cy="727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1141270</xdr:colOff>
      <xdr:row>0</xdr:row>
      <xdr:rowOff>188766</xdr:rowOff>
    </xdr:from>
    <xdr:to>
      <xdr:col>14</xdr:col>
      <xdr:colOff>98716</xdr:colOff>
      <xdr:row>4</xdr:row>
      <xdr:rowOff>30305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A7BD2117-33D0-4E05-B996-EFA164D9C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5946"/>
        <a:stretch>
          <a:fillRect/>
        </a:stretch>
      </xdr:blipFill>
      <xdr:spPr bwMode="auto">
        <a:xfrm>
          <a:off x="6122845" y="188766"/>
          <a:ext cx="2395971" cy="603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1141270</xdr:colOff>
      <xdr:row>0</xdr:row>
      <xdr:rowOff>188766</xdr:rowOff>
    </xdr:from>
    <xdr:to>
      <xdr:col>14</xdr:col>
      <xdr:colOff>98716</xdr:colOff>
      <xdr:row>4</xdr:row>
      <xdr:rowOff>20780</xdr:rowOff>
    </xdr:to>
    <xdr:pic>
      <xdr:nvPicPr>
        <xdr:cNvPr id="3" name="0 Imagen">
          <a:extLst>
            <a:ext uri="{FF2B5EF4-FFF2-40B4-BE49-F238E27FC236}">
              <a16:creationId xmlns:a16="http://schemas.microsoft.com/office/drawing/2014/main" id="{23F0D896-843E-41D6-B0F9-202D4CBF1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5946"/>
        <a:stretch>
          <a:fillRect/>
        </a:stretch>
      </xdr:blipFill>
      <xdr:spPr bwMode="auto">
        <a:xfrm>
          <a:off x="6122845" y="188766"/>
          <a:ext cx="2395971" cy="594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304800</xdr:colOff>
      <xdr:row>0</xdr:row>
      <xdr:rowOff>19050</xdr:rowOff>
    </xdr:from>
    <xdr:to>
      <xdr:col>11</xdr:col>
      <xdr:colOff>1085850</xdr:colOff>
      <xdr:row>5</xdr:row>
      <xdr:rowOff>91898</xdr:rowOff>
    </xdr:to>
    <xdr:pic>
      <xdr:nvPicPr>
        <xdr:cNvPr id="3" name="0 Imagen">
          <a:extLst>
            <a:ext uri="{FF2B5EF4-FFF2-40B4-BE49-F238E27FC236}">
              <a16:creationId xmlns:a16="http://schemas.microsoft.com/office/drawing/2014/main" id="{8C5543F5-212D-4412-912F-B029259E0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60" r="44685"/>
        <a:stretch>
          <a:fillRect/>
        </a:stretch>
      </xdr:blipFill>
      <xdr:spPr bwMode="auto">
        <a:xfrm>
          <a:off x="6391275" y="19050"/>
          <a:ext cx="1790700" cy="882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817421</xdr:colOff>
      <xdr:row>0</xdr:row>
      <xdr:rowOff>141141</xdr:rowOff>
    </xdr:from>
    <xdr:to>
      <xdr:col>14</xdr:col>
      <xdr:colOff>95251</xdr:colOff>
      <xdr:row>5</xdr:row>
      <xdr:rowOff>68405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5946"/>
        <a:stretch>
          <a:fillRect/>
        </a:stretch>
      </xdr:blipFill>
      <xdr:spPr bwMode="auto">
        <a:xfrm>
          <a:off x="6684821" y="141141"/>
          <a:ext cx="3068780" cy="851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742950</xdr:colOff>
      <xdr:row>3</xdr:row>
      <xdr:rowOff>9525</xdr:rowOff>
    </xdr:from>
    <xdr:to>
      <xdr:col>7</xdr:col>
      <xdr:colOff>371475</xdr:colOff>
      <xdr:row>8</xdr:row>
      <xdr:rowOff>70665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3B49F414-E6CC-4D66-BC2E-211D22992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2074"/>
        <a:stretch>
          <a:fillRect/>
        </a:stretch>
      </xdr:blipFill>
      <xdr:spPr bwMode="auto">
        <a:xfrm>
          <a:off x="990600" y="619125"/>
          <a:ext cx="3638550" cy="1013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304800</xdr:colOff>
      <xdr:row>0</xdr:row>
      <xdr:rowOff>19050</xdr:rowOff>
    </xdr:from>
    <xdr:to>
      <xdr:col>11</xdr:col>
      <xdr:colOff>1085850</xdr:colOff>
      <xdr:row>5</xdr:row>
      <xdr:rowOff>101423</xdr:rowOff>
    </xdr:to>
    <xdr:pic>
      <xdr:nvPicPr>
        <xdr:cNvPr id="3" name="0 Imagen">
          <a:extLst>
            <a:ext uri="{FF2B5EF4-FFF2-40B4-BE49-F238E27FC236}">
              <a16:creationId xmlns:a16="http://schemas.microsoft.com/office/drawing/2014/main" id="{27D9059E-6643-4B9C-994E-F8D30B27E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60" r="44685"/>
        <a:stretch>
          <a:fillRect/>
        </a:stretch>
      </xdr:blipFill>
      <xdr:spPr bwMode="auto">
        <a:xfrm>
          <a:off x="6391275" y="19050"/>
          <a:ext cx="1790700" cy="882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304800</xdr:colOff>
      <xdr:row>0</xdr:row>
      <xdr:rowOff>19050</xdr:rowOff>
    </xdr:from>
    <xdr:to>
      <xdr:col>11</xdr:col>
      <xdr:colOff>1085850</xdr:colOff>
      <xdr:row>5</xdr:row>
      <xdr:rowOff>91898</xdr:rowOff>
    </xdr:to>
    <xdr:pic>
      <xdr:nvPicPr>
        <xdr:cNvPr id="4" name="0 Imagen">
          <a:extLst>
            <a:ext uri="{FF2B5EF4-FFF2-40B4-BE49-F238E27FC236}">
              <a16:creationId xmlns:a16="http://schemas.microsoft.com/office/drawing/2014/main" id="{BDAA16D8-CE61-46A0-AD49-A2A29E68D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60" r="44685"/>
        <a:stretch>
          <a:fillRect/>
        </a:stretch>
      </xdr:blipFill>
      <xdr:spPr bwMode="auto">
        <a:xfrm>
          <a:off x="6391275" y="19050"/>
          <a:ext cx="1790700" cy="882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817421</xdr:colOff>
      <xdr:row>0</xdr:row>
      <xdr:rowOff>141141</xdr:rowOff>
    </xdr:from>
    <xdr:to>
      <xdr:col>14</xdr:col>
      <xdr:colOff>304801</xdr:colOff>
      <xdr:row>5</xdr:row>
      <xdr:rowOff>68405</xdr:rowOff>
    </xdr:to>
    <xdr:pic>
      <xdr:nvPicPr>
        <xdr:cNvPr id="3" name="0 Imagen">
          <a:extLst>
            <a:ext uri="{FF2B5EF4-FFF2-40B4-BE49-F238E27FC236}">
              <a16:creationId xmlns:a16="http://schemas.microsoft.com/office/drawing/2014/main" id="{8D44728B-5D83-47AA-87CA-99B637A65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5946"/>
        <a:stretch>
          <a:fillRect/>
        </a:stretch>
      </xdr:blipFill>
      <xdr:spPr bwMode="auto">
        <a:xfrm>
          <a:off x="6684821" y="141141"/>
          <a:ext cx="3068780" cy="851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1141270</xdr:colOff>
      <xdr:row>0</xdr:row>
      <xdr:rowOff>188766</xdr:rowOff>
    </xdr:from>
    <xdr:to>
      <xdr:col>14</xdr:col>
      <xdr:colOff>98716</xdr:colOff>
      <xdr:row>5</xdr:row>
      <xdr:rowOff>116030</xdr:rowOff>
    </xdr:to>
    <xdr:pic>
      <xdr:nvPicPr>
        <xdr:cNvPr id="5" name="0 Imagen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5946"/>
        <a:stretch>
          <a:fillRect/>
        </a:stretch>
      </xdr:blipFill>
      <xdr:spPr bwMode="auto">
        <a:xfrm>
          <a:off x="5970445" y="188766"/>
          <a:ext cx="2395971" cy="727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1141270</xdr:colOff>
      <xdr:row>0</xdr:row>
      <xdr:rowOff>188766</xdr:rowOff>
    </xdr:from>
    <xdr:to>
      <xdr:col>14</xdr:col>
      <xdr:colOff>98716</xdr:colOff>
      <xdr:row>5</xdr:row>
      <xdr:rowOff>106505</xdr:rowOff>
    </xdr:to>
    <xdr:pic>
      <xdr:nvPicPr>
        <xdr:cNvPr id="4" name="0 Imagen">
          <a:extLst>
            <a:ext uri="{FF2B5EF4-FFF2-40B4-BE49-F238E27FC236}">
              <a16:creationId xmlns:a16="http://schemas.microsoft.com/office/drawing/2014/main" id="{110A5329-1B9C-4E53-9F6D-186879E55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5946"/>
        <a:stretch>
          <a:fillRect/>
        </a:stretch>
      </xdr:blipFill>
      <xdr:spPr bwMode="auto">
        <a:xfrm>
          <a:off x="6122845" y="188766"/>
          <a:ext cx="2395971" cy="727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852A4-6C95-43AC-B960-78E445CD0FDC}">
  <dimension ref="A1:W49"/>
  <sheetViews>
    <sheetView tabSelected="1" workbookViewId="0">
      <selection activeCell="P19" sqref="P19"/>
    </sheetView>
  </sheetViews>
  <sheetFormatPr baseColWidth="10" defaultRowHeight="15"/>
  <cols>
    <col min="1" max="1" width="3.7109375" customWidth="1"/>
    <col min="2" max="2" width="25" customWidth="1"/>
    <col min="3" max="3" width="6.28515625" customWidth="1"/>
    <col min="4" max="4" width="10.140625" customWidth="1"/>
    <col min="5" max="5" width="3.85546875" customWidth="1"/>
    <col min="6" max="6" width="4" customWidth="1"/>
    <col min="7" max="7" width="3.5703125" customWidth="1"/>
    <col min="8" max="8" width="4.85546875" customWidth="1"/>
    <col min="9" max="9" width="4.42578125" customWidth="1"/>
    <col min="10" max="10" width="5.140625" customWidth="1"/>
    <col min="11" max="11" width="3.7109375" customWidth="1"/>
    <col min="12" max="12" width="24.85546875" customWidth="1"/>
    <col min="13" max="13" width="3" customWidth="1"/>
    <col min="14" max="14" width="23.7109375" customWidth="1"/>
    <col min="15" max="15" width="3.5703125" customWidth="1"/>
    <col min="16" max="16" width="3.7109375" customWidth="1"/>
    <col min="17" max="17" width="2.85546875" customWidth="1"/>
    <col min="18" max="18" width="22.140625" customWidth="1"/>
    <col min="19" max="19" width="2.7109375" customWidth="1"/>
    <col min="20" max="20" width="26.140625" customWidth="1"/>
    <col min="21" max="21" width="3.42578125" customWidth="1"/>
    <col min="22" max="22" width="3.5703125" customWidth="1"/>
  </cols>
  <sheetData>
    <row r="1" spans="1:23" ht="18">
      <c r="A1" s="7"/>
      <c r="B1" s="31" t="s">
        <v>38</v>
      </c>
      <c r="C1" s="31"/>
      <c r="D1" s="31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7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15.75" customHeight="1">
      <c r="A3" s="7"/>
      <c r="B3" s="29" t="s">
        <v>25</v>
      </c>
      <c r="C3" s="22"/>
      <c r="D3" s="22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ht="8.25" customHeight="1">
      <c r="A4" s="7"/>
      <c r="B4" s="20"/>
      <c r="C4" s="20"/>
      <c r="D4" s="20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ht="14.25" customHeight="1">
      <c r="A5" s="7"/>
      <c r="B5" s="48" t="s">
        <v>16</v>
      </c>
      <c r="C5" s="59"/>
      <c r="D5" s="59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s="33" customFormat="1" ht="14.1" customHeight="1">
      <c r="B6" s="185" t="s">
        <v>21</v>
      </c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35"/>
    </row>
    <row r="7" spans="1:23" s="6" customFormat="1" ht="9" customHeight="1">
      <c r="A7" s="18"/>
      <c r="B7" s="22"/>
      <c r="C7" s="22"/>
      <c r="D7" s="22"/>
      <c r="E7" s="18"/>
      <c r="F7" s="18"/>
      <c r="G7" s="23"/>
      <c r="H7" s="23"/>
      <c r="I7" s="23"/>
      <c r="J7" s="23"/>
      <c r="K7" s="23"/>
      <c r="L7" s="23"/>
      <c r="M7" s="23"/>
      <c r="N7" s="18"/>
      <c r="O7" s="18"/>
      <c r="P7" s="18"/>
      <c r="Q7" s="18"/>
      <c r="R7" s="18"/>
      <c r="S7" s="18"/>
      <c r="T7" s="18"/>
      <c r="U7" s="18"/>
      <c r="V7" s="18"/>
      <c r="W7" s="18"/>
    </row>
    <row r="8" spans="1:23" s="6" customFormat="1" ht="14.1" customHeight="1">
      <c r="A8" s="18"/>
      <c r="B8" s="55" t="s">
        <v>18</v>
      </c>
      <c r="C8" s="55"/>
      <c r="D8" s="55"/>
      <c r="E8" s="56"/>
      <c r="F8" s="56"/>
      <c r="G8" s="56"/>
      <c r="H8" s="56"/>
      <c r="I8" s="56"/>
      <c r="J8" s="56"/>
      <c r="K8" s="56"/>
      <c r="L8" s="56"/>
      <c r="M8" s="56"/>
      <c r="N8" s="57"/>
      <c r="O8" s="58"/>
      <c r="P8" s="58"/>
      <c r="Q8" s="58"/>
      <c r="R8" s="18"/>
      <c r="S8" s="18"/>
      <c r="T8" s="18"/>
      <c r="U8" s="18"/>
      <c r="V8" s="18"/>
      <c r="W8" s="18"/>
    </row>
    <row r="9" spans="1:23" s="6" customFormat="1" ht="14.1" customHeight="1">
      <c r="A9" s="18"/>
      <c r="B9" s="55" t="s">
        <v>12</v>
      </c>
      <c r="C9" s="55"/>
      <c r="D9" s="55"/>
      <c r="E9" s="56"/>
      <c r="F9" s="56"/>
      <c r="G9" s="56"/>
      <c r="H9" s="56"/>
      <c r="I9" s="56"/>
      <c r="J9" s="56"/>
      <c r="K9" s="56"/>
      <c r="L9" s="56"/>
      <c r="M9" s="56"/>
      <c r="N9" s="57"/>
      <c r="O9" s="58"/>
      <c r="P9" s="58"/>
      <c r="Q9" s="58"/>
      <c r="R9" s="18"/>
      <c r="S9" s="18"/>
      <c r="T9" s="18"/>
      <c r="U9" s="18"/>
      <c r="V9" s="18"/>
      <c r="W9" s="18"/>
    </row>
    <row r="10" spans="1:23" s="6" customFormat="1" ht="14.1" customHeight="1">
      <c r="A10" s="18"/>
      <c r="B10" s="55" t="s">
        <v>11</v>
      </c>
      <c r="C10" s="55"/>
      <c r="D10" s="55"/>
      <c r="E10" s="56"/>
      <c r="F10" s="56"/>
      <c r="G10" s="56"/>
      <c r="H10" s="56"/>
      <c r="I10" s="56"/>
      <c r="J10" s="56"/>
      <c r="K10" s="56"/>
      <c r="L10" s="56"/>
      <c r="M10" s="56"/>
      <c r="N10" s="57"/>
      <c r="O10" s="58"/>
      <c r="P10" s="58"/>
      <c r="Q10" s="58"/>
      <c r="R10" s="18"/>
      <c r="S10" s="18"/>
      <c r="T10" s="18"/>
      <c r="U10" s="18"/>
      <c r="V10" s="18"/>
      <c r="W10" s="18"/>
    </row>
    <row r="11" spans="1:23" s="6" customFormat="1">
      <c r="A11" s="18"/>
      <c r="B11" s="22"/>
      <c r="C11" s="22"/>
      <c r="D11" s="22"/>
      <c r="E11" s="18"/>
      <c r="F11" s="18"/>
      <c r="G11" s="23"/>
      <c r="H11" s="23"/>
      <c r="I11" s="23"/>
      <c r="J11" s="23"/>
      <c r="K11" s="23"/>
      <c r="L11" s="23"/>
      <c r="M11" s="23"/>
      <c r="N11" s="18"/>
      <c r="O11" s="18"/>
      <c r="P11" s="18"/>
      <c r="Q11" s="18"/>
      <c r="R11" s="18"/>
      <c r="S11" s="18"/>
      <c r="T11" s="18"/>
      <c r="U11" s="18"/>
      <c r="V11" s="18"/>
      <c r="W11" s="18"/>
    </row>
    <row r="12" spans="1:23" s="6" customFormat="1" ht="15.75" thickBo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</row>
    <row r="13" spans="1:23" s="6" customFormat="1" ht="20.25" customHeight="1" thickBot="1">
      <c r="A13" s="8"/>
      <c r="B13" s="4" t="s">
        <v>7</v>
      </c>
      <c r="C13" s="4" t="s">
        <v>19</v>
      </c>
      <c r="D13" s="51" t="s">
        <v>17</v>
      </c>
      <c r="E13" s="24" t="s">
        <v>2</v>
      </c>
      <c r="F13" s="25" t="s">
        <v>0</v>
      </c>
      <c r="G13" s="26" t="s">
        <v>1</v>
      </c>
      <c r="H13" s="26" t="s">
        <v>3</v>
      </c>
      <c r="I13" s="27" t="s">
        <v>4</v>
      </c>
      <c r="J13" s="28" t="s">
        <v>5</v>
      </c>
      <c r="K13" s="18"/>
      <c r="L13" s="172" t="s">
        <v>41</v>
      </c>
      <c r="M13" s="173"/>
      <c r="N13" s="5"/>
      <c r="O13" s="30"/>
      <c r="P13" s="18"/>
      <c r="Q13" s="18"/>
      <c r="R13" s="172" t="s">
        <v>60</v>
      </c>
      <c r="S13" s="171"/>
      <c r="T13" s="5"/>
      <c r="U13" s="30"/>
      <c r="V13" s="18"/>
      <c r="W13" s="18"/>
    </row>
    <row r="14" spans="1:23" s="6" customFormat="1" ht="17.100000000000001" customHeight="1">
      <c r="A14" s="1">
        <v>1</v>
      </c>
      <c r="B14" s="72" t="s">
        <v>23</v>
      </c>
      <c r="C14" s="52">
        <v>1</v>
      </c>
      <c r="D14" s="63">
        <v>4069</v>
      </c>
      <c r="E14" s="9">
        <f>COUNT(O14,P17,U14)</f>
        <v>2</v>
      </c>
      <c r="F14" s="10">
        <f>IF(O14&gt;P14,1,0)+IF(P17&gt;O17,1,0)+IF(U14&gt;V14,1,0)</f>
        <v>2</v>
      </c>
      <c r="G14" s="10">
        <f>IF(O14&lt;P14,1,0)+IF(P17&lt;O17,1,0)+IF(U14&lt;V14,1,0)</f>
        <v>0</v>
      </c>
      <c r="H14" s="10">
        <f>VALUE(O14+P17+U14)</f>
        <v>8</v>
      </c>
      <c r="I14" s="10">
        <f>VALUE(P14+O17+V14)</f>
        <v>2</v>
      </c>
      <c r="J14" s="11">
        <f>AVERAGE(H14-I14)</f>
        <v>6</v>
      </c>
      <c r="K14" s="34"/>
      <c r="L14" s="40" t="str">
        <f>B14</f>
        <v>CT PAGUERA</v>
      </c>
      <c r="M14" s="41" t="s">
        <v>6</v>
      </c>
      <c r="N14" s="43" t="str">
        <f>B17</f>
        <v>SANTA MARIA TC</v>
      </c>
      <c r="O14" s="39">
        <v>5</v>
      </c>
      <c r="P14" s="39">
        <v>0</v>
      </c>
      <c r="Q14" s="42"/>
      <c r="R14" s="40" t="str">
        <f>B14</f>
        <v>CT PAGUERA</v>
      </c>
      <c r="S14" s="41" t="s">
        <v>6</v>
      </c>
      <c r="T14" s="40" t="str">
        <f>B15</f>
        <v>CT LA SALLE</v>
      </c>
      <c r="U14" s="39"/>
      <c r="V14" s="39"/>
      <c r="W14" s="18"/>
    </row>
    <row r="15" spans="1:23" s="6" customFormat="1" ht="17.100000000000001" customHeight="1">
      <c r="A15" s="2">
        <v>2</v>
      </c>
      <c r="B15" s="66" t="s">
        <v>9</v>
      </c>
      <c r="C15" s="68"/>
      <c r="D15" s="64">
        <v>35973</v>
      </c>
      <c r="E15" s="12">
        <f>COUNT(O15,P18,V14)</f>
        <v>2</v>
      </c>
      <c r="F15" s="12">
        <f>IF(O15&gt;P15,1,0)+IF(P18&gt;O18,1,0)+IF(V14&gt;U14,1,0)</f>
        <v>2</v>
      </c>
      <c r="G15" s="12">
        <f>IF(O15&lt;P15,1,0)+IF(P18&lt;O18,1,0)+IF(V14&lt;U14,1,0)</f>
        <v>0</v>
      </c>
      <c r="H15" s="12">
        <f>VALUE(O15+P18+V14)</f>
        <v>9</v>
      </c>
      <c r="I15" s="12">
        <f>VALUE(P15+O18+U14)</f>
        <v>1</v>
      </c>
      <c r="J15" s="13">
        <f>AVERAGE(H15-I15)</f>
        <v>8</v>
      </c>
      <c r="K15" s="34"/>
      <c r="L15" s="40" t="str">
        <f>B15</f>
        <v>CT LA SALLE</v>
      </c>
      <c r="M15" s="41" t="s">
        <v>6</v>
      </c>
      <c r="N15" s="43" t="str">
        <f>B16</f>
        <v>DELTA TC</v>
      </c>
      <c r="O15" s="39">
        <v>5</v>
      </c>
      <c r="P15" s="39">
        <v>0</v>
      </c>
      <c r="Q15" s="42"/>
      <c r="R15" s="43" t="str">
        <f>B16</f>
        <v>DELTA TC</v>
      </c>
      <c r="S15" s="41" t="s">
        <v>6</v>
      </c>
      <c r="T15" s="40" t="str">
        <f>B17</f>
        <v>SANTA MARIA TC</v>
      </c>
      <c r="U15" s="39"/>
      <c r="V15" s="39"/>
      <c r="W15" s="18"/>
    </row>
    <row r="16" spans="1:23" s="6" customFormat="1" ht="17.100000000000001" customHeight="1">
      <c r="A16" s="2">
        <v>3</v>
      </c>
      <c r="B16" s="66" t="s">
        <v>39</v>
      </c>
      <c r="C16" s="68"/>
      <c r="D16" s="64">
        <v>54489</v>
      </c>
      <c r="E16" s="12">
        <f>COUNT(P15,O17,U15)</f>
        <v>2</v>
      </c>
      <c r="F16" s="16">
        <f>IF(O17&gt;P17,1,0)+IF(P15&gt;O15,1,0)+IF(U15&gt;V15,1,0)</f>
        <v>0</v>
      </c>
      <c r="G16" s="16">
        <f>IF(O17&lt;P17,1,0)+IF(P15&lt;O15,1,0)+IF(U15&lt;V15,1,0)</f>
        <v>2</v>
      </c>
      <c r="H16" s="16">
        <f>VALUE(P15+O17+U15)</f>
        <v>2</v>
      </c>
      <c r="I16" s="16">
        <f>VALUE(O15+P17+V15)</f>
        <v>8</v>
      </c>
      <c r="J16" s="17">
        <f>AVERAGE(H16-I16)</f>
        <v>-6</v>
      </c>
      <c r="K16" s="18"/>
      <c r="L16" s="172" t="s">
        <v>49</v>
      </c>
      <c r="M16" s="171"/>
      <c r="N16" s="5"/>
      <c r="O16" s="30"/>
      <c r="P16" s="61"/>
      <c r="Q16" s="18"/>
      <c r="R16" s="18"/>
      <c r="S16" s="18"/>
      <c r="T16" s="18"/>
      <c r="U16" s="18"/>
      <c r="V16" s="18"/>
      <c r="W16" s="18"/>
    </row>
    <row r="17" spans="1:23" s="6" customFormat="1" ht="17.100000000000001" customHeight="1" thickBot="1">
      <c r="A17" s="3">
        <v>4</v>
      </c>
      <c r="B17" s="67" t="s">
        <v>40</v>
      </c>
      <c r="C17" s="69"/>
      <c r="D17" s="65">
        <v>69198</v>
      </c>
      <c r="E17" s="14">
        <f>COUNT(P14,O18,V15)</f>
        <v>2</v>
      </c>
      <c r="F17" s="14">
        <f>IF(P14&gt;O14,1,0)+IF(O18&gt;P18,1,0)+IF(V15&gt;U15,1,0)</f>
        <v>0</v>
      </c>
      <c r="G17" s="14">
        <f>IF(P14&lt;O14,1,0)+IF(O18&lt;P18,1,0)+IF(V15&lt;U15,1,0)</f>
        <v>2</v>
      </c>
      <c r="H17" s="14">
        <f>VALUE(P14+O18+V15)</f>
        <v>1</v>
      </c>
      <c r="I17" s="14">
        <f>VALUE(O14+P18+U15)</f>
        <v>9</v>
      </c>
      <c r="J17" s="15">
        <f>AVERAGE(H17-I17)</f>
        <v>-8</v>
      </c>
      <c r="K17" s="18"/>
      <c r="L17" s="40" t="str">
        <f>B16</f>
        <v>DELTA TC</v>
      </c>
      <c r="M17" s="41" t="s">
        <v>6</v>
      </c>
      <c r="N17" s="45" t="str">
        <f>B14</f>
        <v>CT PAGUERA</v>
      </c>
      <c r="O17" s="39">
        <v>2</v>
      </c>
      <c r="P17" s="39">
        <v>3</v>
      </c>
      <c r="Q17" s="18"/>
      <c r="R17" s="18"/>
      <c r="S17" s="18"/>
      <c r="T17" s="18"/>
      <c r="U17" s="18"/>
      <c r="V17" s="18"/>
      <c r="W17" s="18"/>
    </row>
    <row r="18" spans="1:23" s="6" customFormat="1" ht="17.100000000000001" customHeight="1">
      <c r="A18" s="18"/>
      <c r="B18" s="18"/>
      <c r="C18" s="34"/>
      <c r="D18" s="34"/>
      <c r="E18" s="18"/>
      <c r="F18" s="18"/>
      <c r="G18" s="18"/>
      <c r="H18" s="18"/>
      <c r="I18" s="18"/>
      <c r="J18" s="18"/>
      <c r="K18" s="18"/>
      <c r="L18" s="50" t="str">
        <f>B17</f>
        <v>SANTA MARIA TC</v>
      </c>
      <c r="M18" s="41" t="s">
        <v>6</v>
      </c>
      <c r="N18" s="46" t="str">
        <f>B15</f>
        <v>CT LA SALLE</v>
      </c>
      <c r="O18" s="44">
        <v>1</v>
      </c>
      <c r="P18" s="44">
        <v>4</v>
      </c>
      <c r="Q18" s="18"/>
      <c r="R18" s="18"/>
      <c r="S18" s="18"/>
      <c r="T18" s="18"/>
      <c r="U18" s="18"/>
      <c r="V18" s="18"/>
      <c r="W18" s="18"/>
    </row>
    <row r="19" spans="1:23" ht="17.100000000000001" customHeight="1">
      <c r="A19" s="18"/>
      <c r="B19" s="18"/>
      <c r="C19" s="34"/>
      <c r="D19" s="34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7"/>
    </row>
    <row r="20" spans="1:23" ht="17.100000000000001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ht="15" customHeight="1">
      <c r="L21" s="109" t="s">
        <v>74</v>
      </c>
      <c r="R21" s="174"/>
    </row>
    <row r="22" spans="1:23" ht="15" customHeight="1"/>
    <row r="23" spans="1:23" ht="15" customHeight="1">
      <c r="R23" s="174"/>
    </row>
    <row r="24" spans="1:23" ht="15" customHeight="1"/>
    <row r="25" spans="1:23" ht="15" customHeight="1"/>
    <row r="26" spans="1:23" ht="15" customHeight="1"/>
    <row r="27" spans="1:23" ht="15" customHeight="1"/>
    <row r="28" spans="1:23" ht="15" customHeight="1"/>
    <row r="29" spans="1:23" ht="15" customHeight="1"/>
    <row r="30" spans="1:23" ht="15" customHeight="1"/>
    <row r="31" spans="1:23" ht="15" customHeight="1"/>
    <row r="32" spans="1:23" ht="15" customHeight="1"/>
    <row r="33" customFormat="1" ht="15" customHeight="1"/>
    <row r="34" customFormat="1" ht="15" customHeight="1"/>
    <row r="37" customFormat="1" ht="15" customHeight="1"/>
    <row r="38" customFormat="1" ht="15" customHeight="1"/>
    <row r="39" customFormat="1" ht="15" customHeight="1"/>
    <row r="40" customFormat="1" ht="15" customHeight="1"/>
    <row r="41" customFormat="1" ht="15" customHeight="1"/>
    <row r="49" customFormat="1"/>
  </sheetData>
  <mergeCells count="1">
    <mergeCell ref="B6:L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92B16-110F-45CD-957D-DDB082F6909A}">
  <dimension ref="A1:W49"/>
  <sheetViews>
    <sheetView workbookViewId="0">
      <selection activeCell="R21" sqref="R21"/>
    </sheetView>
  </sheetViews>
  <sheetFormatPr baseColWidth="10" defaultRowHeight="15"/>
  <cols>
    <col min="1" max="1" width="3.7109375" customWidth="1"/>
    <col min="2" max="2" width="25" customWidth="1"/>
    <col min="3" max="3" width="6.28515625" customWidth="1"/>
    <col min="4" max="4" width="10.140625" customWidth="1"/>
    <col min="5" max="5" width="3.85546875" customWidth="1"/>
    <col min="6" max="6" width="4" customWidth="1"/>
    <col min="7" max="7" width="3.5703125" customWidth="1"/>
    <col min="8" max="8" width="4.85546875" customWidth="1"/>
    <col min="9" max="9" width="4.42578125" customWidth="1"/>
    <col min="10" max="10" width="5.140625" customWidth="1"/>
    <col min="11" max="11" width="3.7109375" customWidth="1"/>
    <col min="12" max="12" width="24.85546875" customWidth="1"/>
    <col min="13" max="13" width="3" customWidth="1"/>
    <col min="14" max="14" width="23.7109375" customWidth="1"/>
    <col min="15" max="15" width="3.5703125" customWidth="1"/>
    <col min="16" max="16" width="3.7109375" customWidth="1"/>
    <col min="17" max="17" width="2.85546875" customWidth="1"/>
    <col min="18" max="18" width="22.140625" customWidth="1"/>
    <col min="19" max="19" width="2.7109375" customWidth="1"/>
    <col min="20" max="20" width="26.140625" customWidth="1"/>
    <col min="21" max="21" width="3.42578125" customWidth="1"/>
    <col min="22" max="22" width="3.5703125" customWidth="1"/>
  </cols>
  <sheetData>
    <row r="1" spans="1:23" ht="18">
      <c r="A1" s="7"/>
      <c r="B1" s="31" t="s">
        <v>38</v>
      </c>
      <c r="C1" s="31"/>
      <c r="D1" s="31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7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15.75" customHeight="1">
      <c r="A3" s="7"/>
      <c r="B3" s="29" t="s">
        <v>45</v>
      </c>
      <c r="C3" s="22"/>
      <c r="D3" s="22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ht="8.25" customHeight="1">
      <c r="A4" s="7"/>
      <c r="B4" s="20"/>
      <c r="C4" s="20"/>
      <c r="D4" s="20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ht="14.25" customHeight="1">
      <c r="A5" s="7"/>
      <c r="B5" s="48" t="s">
        <v>16</v>
      </c>
      <c r="C5" s="59"/>
      <c r="D5" s="59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s="33" customFormat="1" ht="14.1" customHeight="1">
      <c r="B6" s="185" t="s">
        <v>21</v>
      </c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35"/>
    </row>
    <row r="7" spans="1:23" s="6" customFormat="1" ht="9" customHeight="1">
      <c r="A7" s="18"/>
      <c r="B7" s="22"/>
      <c r="C7" s="22"/>
      <c r="D7" s="22"/>
      <c r="E7" s="18"/>
      <c r="F7" s="18"/>
      <c r="G7" s="23"/>
      <c r="H7" s="23"/>
      <c r="I7" s="23"/>
      <c r="J7" s="23"/>
      <c r="K7" s="23"/>
      <c r="L7" s="23"/>
      <c r="M7" s="23"/>
      <c r="N7" s="18"/>
      <c r="O7" s="18"/>
      <c r="P7" s="18"/>
      <c r="Q7" s="18"/>
      <c r="R7" s="18"/>
      <c r="S7" s="18"/>
      <c r="T7" s="18"/>
      <c r="U7" s="18"/>
      <c r="V7" s="18"/>
      <c r="W7" s="18"/>
    </row>
    <row r="8" spans="1:23" s="6" customFormat="1" ht="14.1" customHeight="1">
      <c r="A8" s="18"/>
      <c r="B8" s="55" t="s">
        <v>18</v>
      </c>
      <c r="C8" s="55"/>
      <c r="D8" s="55"/>
      <c r="E8" s="56"/>
      <c r="F8" s="56"/>
      <c r="G8" s="56"/>
      <c r="H8" s="56"/>
      <c r="I8" s="56"/>
      <c r="J8" s="56"/>
      <c r="K8" s="56"/>
      <c r="L8" s="56"/>
      <c r="M8" s="56"/>
      <c r="N8" s="57"/>
      <c r="O8" s="58"/>
      <c r="P8" s="58"/>
      <c r="Q8" s="58"/>
      <c r="R8" s="18"/>
      <c r="S8" s="18"/>
      <c r="T8" s="18"/>
      <c r="U8" s="18"/>
      <c r="V8" s="18"/>
      <c r="W8" s="18"/>
    </row>
    <row r="9" spans="1:23" s="6" customFormat="1" ht="14.1" customHeight="1">
      <c r="A9" s="18"/>
      <c r="B9" s="55" t="s">
        <v>12</v>
      </c>
      <c r="C9" s="55"/>
      <c r="D9" s="55"/>
      <c r="E9" s="56"/>
      <c r="F9" s="56"/>
      <c r="G9" s="56"/>
      <c r="H9" s="56"/>
      <c r="I9" s="56"/>
      <c r="J9" s="56"/>
      <c r="K9" s="56"/>
      <c r="L9" s="56"/>
      <c r="M9" s="56"/>
      <c r="N9" s="57"/>
      <c r="O9" s="58"/>
      <c r="P9" s="58"/>
      <c r="Q9" s="58"/>
      <c r="R9" s="18"/>
      <c r="S9" s="18"/>
      <c r="T9" s="18"/>
      <c r="U9" s="18"/>
      <c r="V9" s="18"/>
      <c r="W9" s="18"/>
    </row>
    <row r="10" spans="1:23" s="6" customFormat="1" ht="14.1" customHeight="1">
      <c r="A10" s="18"/>
      <c r="B10" s="55" t="s">
        <v>11</v>
      </c>
      <c r="C10" s="55"/>
      <c r="D10" s="55"/>
      <c r="E10" s="56"/>
      <c r="F10" s="56"/>
      <c r="G10" s="56"/>
      <c r="H10" s="56"/>
      <c r="I10" s="56"/>
      <c r="J10" s="56"/>
      <c r="K10" s="56"/>
      <c r="L10" s="56"/>
      <c r="M10" s="56"/>
      <c r="N10" s="57"/>
      <c r="O10" s="58"/>
      <c r="P10" s="58"/>
      <c r="Q10" s="58"/>
      <c r="R10" s="18"/>
      <c r="S10" s="18"/>
      <c r="T10" s="18"/>
      <c r="U10" s="18"/>
      <c r="V10" s="18"/>
      <c r="W10" s="18"/>
    </row>
    <row r="11" spans="1:23" s="6" customFormat="1">
      <c r="A11" s="18"/>
      <c r="B11" s="22"/>
      <c r="C11" s="22"/>
      <c r="D11" s="22"/>
      <c r="E11" s="18"/>
      <c r="F11" s="18"/>
      <c r="G11" s="23"/>
      <c r="H11" s="23"/>
      <c r="I11" s="23"/>
      <c r="J11" s="23"/>
      <c r="K11" s="23"/>
      <c r="L11" s="23"/>
      <c r="M11" s="23"/>
      <c r="N11" s="18"/>
      <c r="O11" s="18"/>
      <c r="P11" s="18"/>
      <c r="Q11" s="18"/>
      <c r="R11" s="18"/>
      <c r="S11" s="18"/>
      <c r="T11" s="18"/>
      <c r="U11" s="18"/>
      <c r="V11" s="18"/>
      <c r="W11" s="18"/>
    </row>
    <row r="12" spans="1:23" s="6" customFormat="1" ht="15.75" thickBo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</row>
    <row r="13" spans="1:23" s="6" customFormat="1" ht="20.25" customHeight="1" thickBot="1">
      <c r="A13" s="8"/>
      <c r="B13" s="4" t="s">
        <v>7</v>
      </c>
      <c r="C13" s="4" t="s">
        <v>19</v>
      </c>
      <c r="D13" s="51" t="s">
        <v>17</v>
      </c>
      <c r="E13" s="24" t="s">
        <v>2</v>
      </c>
      <c r="F13" s="25" t="s">
        <v>0</v>
      </c>
      <c r="G13" s="26" t="s">
        <v>1</v>
      </c>
      <c r="H13" s="26" t="s">
        <v>3</v>
      </c>
      <c r="I13" s="27" t="s">
        <v>4</v>
      </c>
      <c r="J13" s="28" t="s">
        <v>5</v>
      </c>
      <c r="K13" s="18"/>
      <c r="L13" s="172" t="s">
        <v>61</v>
      </c>
      <c r="M13" s="173"/>
      <c r="N13" s="5"/>
      <c r="O13" s="30"/>
      <c r="P13" s="18"/>
      <c r="Q13" s="18"/>
      <c r="R13" s="172" t="s">
        <v>62</v>
      </c>
      <c r="S13" s="171"/>
      <c r="T13" s="5"/>
      <c r="U13" s="30"/>
      <c r="V13" s="18"/>
      <c r="W13" s="18"/>
    </row>
    <row r="14" spans="1:23" s="6" customFormat="1" ht="17.100000000000001" customHeight="1">
      <c r="A14" s="1">
        <v>1</v>
      </c>
      <c r="B14" s="37" t="s">
        <v>23</v>
      </c>
      <c r="C14" s="52">
        <v>1</v>
      </c>
      <c r="D14" s="52">
        <v>11343</v>
      </c>
      <c r="E14" s="9">
        <f>COUNT(O14,P17,U14)</f>
        <v>1</v>
      </c>
      <c r="F14" s="10">
        <f>IF(O14&gt;P14,1,0)+IF(P17&gt;O17,1,0)+IF(U14&gt;V14,1,0)</f>
        <v>1</v>
      </c>
      <c r="G14" s="10">
        <f>IF(O14&lt;P14,1,0)+IF(P17&lt;O17,1,0)+IF(U14&lt;V14,1,0)</f>
        <v>0</v>
      </c>
      <c r="H14" s="10">
        <f>VALUE(O14+P17+U14)</f>
        <v>4</v>
      </c>
      <c r="I14" s="10">
        <f>VALUE(P14+O17+V14)</f>
        <v>1</v>
      </c>
      <c r="J14" s="11">
        <f>AVERAGE(H14-I14)</f>
        <v>3</v>
      </c>
      <c r="K14" s="34"/>
      <c r="L14" s="40" t="str">
        <f>B14</f>
        <v>CT PAGUERA</v>
      </c>
      <c r="M14" s="41" t="s">
        <v>6</v>
      </c>
      <c r="N14" s="43" t="str">
        <f>B17</f>
        <v>CT LA SALLE</v>
      </c>
      <c r="O14" s="39">
        <v>4</v>
      </c>
      <c r="P14" s="39">
        <v>1</v>
      </c>
      <c r="Q14" s="42"/>
      <c r="R14" s="40" t="str">
        <f>B14</f>
        <v>CT PAGUERA</v>
      </c>
      <c r="S14" s="41" t="s">
        <v>6</v>
      </c>
      <c r="T14" s="40" t="str">
        <f>B15</f>
        <v>CLUB SPORTINCA</v>
      </c>
      <c r="U14" s="39"/>
      <c r="V14" s="39"/>
      <c r="W14" s="18"/>
    </row>
    <row r="15" spans="1:23" s="6" customFormat="1" ht="17.100000000000001" customHeight="1">
      <c r="A15" s="2">
        <v>2</v>
      </c>
      <c r="B15" s="38" t="s">
        <v>24</v>
      </c>
      <c r="C15" s="53"/>
      <c r="D15" s="53">
        <v>15659</v>
      </c>
      <c r="E15" s="12">
        <f>COUNT(O15,P18,V14)</f>
        <v>1</v>
      </c>
      <c r="F15" s="12">
        <f>IF(O15&gt;P15,1,0)+IF(P18&gt;O18,1,0)+IF(V14&gt;U14,1,0)</f>
        <v>0</v>
      </c>
      <c r="G15" s="12">
        <f>IF(O15&lt;P15,1,0)+IF(P18&lt;O18,1,0)+IF(V14&lt;U14,1,0)</f>
        <v>1</v>
      </c>
      <c r="H15" s="12">
        <f>VALUE(O15+P18+V14)</f>
        <v>0</v>
      </c>
      <c r="I15" s="12">
        <f>VALUE(P15+O18+U14)</f>
        <v>10</v>
      </c>
      <c r="J15" s="13">
        <f>AVERAGE(H15-I15)</f>
        <v>-10</v>
      </c>
      <c r="K15" s="34"/>
      <c r="L15" s="40" t="str">
        <f>B15</f>
        <v>CLUB SPORTINCA</v>
      </c>
      <c r="M15" s="41" t="s">
        <v>6</v>
      </c>
      <c r="N15" s="43" t="str">
        <f>B16</f>
        <v>ACTION TT</v>
      </c>
      <c r="O15" s="188">
        <v>0</v>
      </c>
      <c r="P15" s="188">
        <v>10</v>
      </c>
      <c r="Q15" s="42"/>
      <c r="R15" s="43" t="str">
        <f>B16</f>
        <v>ACTION TT</v>
      </c>
      <c r="S15" s="41" t="s">
        <v>6</v>
      </c>
      <c r="T15" s="40" t="str">
        <f>B17</f>
        <v>CT LA SALLE</v>
      </c>
      <c r="U15" s="39"/>
      <c r="V15" s="39"/>
      <c r="W15" s="18"/>
    </row>
    <row r="16" spans="1:23" s="6" customFormat="1" ht="17.100000000000001" customHeight="1">
      <c r="A16" s="2">
        <v>3</v>
      </c>
      <c r="B16" s="38" t="s">
        <v>15</v>
      </c>
      <c r="C16" s="53"/>
      <c r="D16" s="53">
        <v>28352</v>
      </c>
      <c r="E16" s="12">
        <f>COUNT(P15,O17,U15)</f>
        <v>1</v>
      </c>
      <c r="F16" s="16">
        <f>IF(O17&gt;P17,1,0)+IF(P15&gt;O15,1,0)+IF(U15&gt;V15,1,0)</f>
        <v>1</v>
      </c>
      <c r="G16" s="16">
        <f>IF(O17&lt;P17,1,0)+IF(P15&lt;O15,1,0)+IF(U15&lt;V15,1,0)</f>
        <v>0</v>
      </c>
      <c r="H16" s="16">
        <f>VALUE(P15+O17+U15)</f>
        <v>10</v>
      </c>
      <c r="I16" s="16">
        <f>VALUE(O15+P17+V15)</f>
        <v>0</v>
      </c>
      <c r="J16" s="17">
        <f>AVERAGE(H16-I16)</f>
        <v>10</v>
      </c>
      <c r="K16" s="18"/>
      <c r="L16" s="172" t="s">
        <v>58</v>
      </c>
      <c r="M16" s="171"/>
      <c r="N16" s="5"/>
      <c r="O16" s="30"/>
      <c r="P16" s="61"/>
      <c r="Q16" s="18"/>
      <c r="R16" s="18"/>
      <c r="S16" s="18"/>
      <c r="T16" s="18"/>
      <c r="U16" s="18"/>
      <c r="V16" s="18"/>
      <c r="W16" s="18"/>
    </row>
    <row r="17" spans="1:23" s="6" customFormat="1" ht="17.100000000000001" customHeight="1" thickBot="1">
      <c r="A17" s="3">
        <v>4</v>
      </c>
      <c r="B17" s="49" t="s">
        <v>9</v>
      </c>
      <c r="C17" s="54"/>
      <c r="D17" s="54">
        <v>37250</v>
      </c>
      <c r="E17" s="14">
        <f>COUNT(P14,O18,V15)</f>
        <v>1</v>
      </c>
      <c r="F17" s="14">
        <f>IF(P14&gt;O14,1,0)+IF(O18&gt;P18,1,0)+IF(V15&gt;U15,1,0)</f>
        <v>0</v>
      </c>
      <c r="G17" s="14">
        <f>IF(P14&lt;O14,1,0)+IF(O18&lt;P18,1,0)+IF(V15&lt;U15,1,0)</f>
        <v>1</v>
      </c>
      <c r="H17" s="14">
        <f>VALUE(P14+O18+V15)</f>
        <v>1</v>
      </c>
      <c r="I17" s="14">
        <f>VALUE(O14+P18+U15)</f>
        <v>4</v>
      </c>
      <c r="J17" s="15">
        <f>AVERAGE(H17-I17)</f>
        <v>-3</v>
      </c>
      <c r="K17" s="18"/>
      <c r="L17" s="40" t="str">
        <f>B16</f>
        <v>ACTION TT</v>
      </c>
      <c r="M17" s="41" t="s">
        <v>6</v>
      </c>
      <c r="N17" s="45" t="str">
        <f>B14</f>
        <v>CT PAGUERA</v>
      </c>
      <c r="O17" s="39"/>
      <c r="P17" s="39"/>
      <c r="Q17" s="18"/>
      <c r="R17" s="18"/>
      <c r="S17" s="18"/>
      <c r="T17" s="18"/>
      <c r="U17" s="18"/>
      <c r="V17" s="18"/>
      <c r="W17" s="18"/>
    </row>
    <row r="18" spans="1:23" s="6" customFormat="1" ht="17.100000000000001" customHeight="1">
      <c r="A18" s="18"/>
      <c r="B18" s="18"/>
      <c r="C18" s="34"/>
      <c r="D18" s="34"/>
      <c r="E18" s="18"/>
      <c r="F18" s="18"/>
      <c r="G18" s="18"/>
      <c r="H18" s="18"/>
      <c r="I18" s="18"/>
      <c r="J18" s="18"/>
      <c r="K18" s="18"/>
      <c r="L18" s="50" t="str">
        <f>B17</f>
        <v>CT LA SALLE</v>
      </c>
      <c r="M18" s="41" t="s">
        <v>6</v>
      </c>
      <c r="N18" s="46" t="str">
        <f>B15</f>
        <v>CLUB SPORTINCA</v>
      </c>
      <c r="O18" s="44"/>
      <c r="P18" s="44"/>
      <c r="Q18" s="18"/>
      <c r="R18" s="18"/>
      <c r="S18" s="18"/>
      <c r="T18" s="18"/>
      <c r="U18" s="18"/>
      <c r="V18" s="18"/>
      <c r="W18" s="18"/>
    </row>
    <row r="19" spans="1:23" ht="17.100000000000001" customHeight="1">
      <c r="A19" s="18"/>
      <c r="B19" s="18"/>
      <c r="C19" s="34"/>
      <c r="D19" s="34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7"/>
    </row>
    <row r="20" spans="1:23" ht="17.100000000000001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ht="15" customHeight="1">
      <c r="L21" s="109" t="s">
        <v>74</v>
      </c>
      <c r="R21" s="174"/>
    </row>
    <row r="22" spans="1:23" ht="15" customHeight="1"/>
    <row r="23" spans="1:23" ht="15" customHeight="1">
      <c r="R23" s="174"/>
    </row>
    <row r="24" spans="1:23" ht="15" customHeight="1"/>
    <row r="25" spans="1:23" ht="15" customHeight="1"/>
    <row r="26" spans="1:23" ht="15" customHeight="1"/>
    <row r="27" spans="1:23" ht="15" customHeight="1"/>
    <row r="28" spans="1:23" ht="15" customHeight="1"/>
    <row r="29" spans="1:23" ht="15" customHeight="1"/>
    <row r="30" spans="1:23" ht="15" customHeight="1"/>
    <row r="31" spans="1:23" ht="15" customHeight="1"/>
    <row r="32" spans="1:23" ht="15" customHeight="1"/>
    <row r="33" customFormat="1" ht="15" customHeight="1"/>
    <row r="34" customFormat="1" ht="15" customHeight="1"/>
    <row r="37" customFormat="1" ht="15" customHeight="1"/>
    <row r="38" customFormat="1" ht="15" customHeight="1"/>
    <row r="39" customFormat="1" ht="15" customHeight="1"/>
    <row r="40" customFormat="1" ht="15" customHeight="1"/>
    <row r="41" customFormat="1" ht="15" customHeight="1"/>
    <row r="49" customFormat="1"/>
  </sheetData>
  <mergeCells count="1">
    <mergeCell ref="B6:L6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49"/>
  <sheetViews>
    <sheetView topLeftCell="A13" workbookViewId="0">
      <selection activeCell="H36" sqref="H36"/>
    </sheetView>
  </sheetViews>
  <sheetFormatPr baseColWidth="10" defaultRowHeight="15"/>
  <cols>
    <col min="1" max="1" width="3.7109375" customWidth="1"/>
    <col min="2" max="2" width="25.42578125" customWidth="1"/>
    <col min="3" max="3" width="3.85546875" customWidth="1"/>
    <col min="4" max="4" width="24.7109375" customWidth="1"/>
    <col min="5" max="10" width="6.7109375" customWidth="1"/>
    <col min="11" max="11" width="8.42578125" customWidth="1"/>
    <col min="12" max="12" width="25.140625" customWidth="1"/>
    <col min="13" max="13" width="3.7109375" customWidth="1"/>
    <col min="14" max="14" width="25.140625" customWidth="1"/>
    <col min="15" max="16" width="6.5703125" customWidth="1"/>
    <col min="17" max="17" width="4.28515625" customWidth="1"/>
    <col min="18" max="18" width="21.28515625" customWidth="1"/>
    <col min="19" max="20" width="3.7109375" customWidth="1"/>
  </cols>
  <sheetData>
    <row r="1" spans="1:21" ht="18">
      <c r="A1" s="7"/>
      <c r="B1" s="31" t="s">
        <v>38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21" ht="7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21" ht="15.75" customHeight="1">
      <c r="A3" s="7"/>
      <c r="B3" s="29" t="s">
        <v>33</v>
      </c>
      <c r="C3" s="7"/>
      <c r="D3" s="7"/>
      <c r="E3" s="7"/>
      <c r="F3" s="32"/>
      <c r="G3" s="7"/>
      <c r="H3" s="7"/>
      <c r="I3" s="7"/>
      <c r="J3" s="7"/>
      <c r="K3" s="7"/>
      <c r="L3" s="7"/>
      <c r="M3" s="7"/>
      <c r="N3" s="7"/>
      <c r="O3" s="7"/>
      <c r="P3" s="7"/>
    </row>
    <row r="4" spans="1:21" ht="8.25" customHeight="1">
      <c r="A4" s="7"/>
      <c r="B4" s="19"/>
      <c r="C4" s="7"/>
      <c r="D4" s="7"/>
      <c r="E4" s="7"/>
      <c r="F4" s="20"/>
      <c r="G4" s="7"/>
      <c r="H4" s="7"/>
      <c r="I4" s="7"/>
      <c r="J4" s="21"/>
      <c r="K4" s="7"/>
      <c r="L4" s="7"/>
      <c r="M4" s="7"/>
      <c r="N4" s="7"/>
      <c r="O4" s="7"/>
      <c r="P4" s="7"/>
    </row>
    <row r="5" spans="1:21" ht="14.25" customHeight="1">
      <c r="A5" s="7"/>
      <c r="B5" s="47" t="s">
        <v>16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s="33" customFormat="1" ht="14.1" customHeight="1">
      <c r="B6" s="185" t="s">
        <v>21</v>
      </c>
      <c r="C6" s="185"/>
      <c r="D6" s="185"/>
      <c r="E6" s="185"/>
      <c r="F6" s="185"/>
      <c r="G6" s="185"/>
      <c r="H6" s="185"/>
      <c r="I6" s="185"/>
      <c r="J6" s="185"/>
      <c r="K6" s="185"/>
      <c r="L6" s="185"/>
    </row>
    <row r="7" spans="1:21" s="6" customFormat="1" ht="9" customHeight="1">
      <c r="A7" s="18"/>
      <c r="B7" s="22"/>
      <c r="C7" s="18"/>
      <c r="D7" s="18"/>
      <c r="E7" s="23"/>
      <c r="F7" s="23"/>
      <c r="G7" s="23"/>
      <c r="H7" s="23"/>
      <c r="I7" s="23"/>
      <c r="J7" s="23"/>
      <c r="K7" s="23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s="6" customFormat="1" ht="14.1" customHeight="1">
      <c r="A8" s="18"/>
      <c r="B8" s="55" t="s">
        <v>18</v>
      </c>
      <c r="C8" s="55"/>
      <c r="D8" s="55"/>
      <c r="E8" s="56"/>
      <c r="F8" s="56"/>
      <c r="G8" s="56"/>
      <c r="H8" s="56"/>
      <c r="I8" s="56"/>
      <c r="J8" s="56"/>
      <c r="K8" s="56"/>
      <c r="L8" s="56"/>
      <c r="M8" s="56"/>
      <c r="N8" s="57"/>
      <c r="O8" s="58"/>
      <c r="P8" s="58"/>
      <c r="Q8" s="18"/>
      <c r="R8" s="18"/>
      <c r="S8" s="18"/>
      <c r="T8" s="18"/>
      <c r="U8" s="18"/>
    </row>
    <row r="9" spans="1:21" s="6" customFormat="1" ht="14.1" customHeight="1">
      <c r="A9" s="18"/>
      <c r="B9" s="55" t="s">
        <v>12</v>
      </c>
      <c r="C9" s="55"/>
      <c r="D9" s="55"/>
      <c r="E9" s="56"/>
      <c r="F9" s="56"/>
      <c r="G9" s="56"/>
      <c r="H9" s="56"/>
      <c r="I9" s="56"/>
      <c r="J9" s="56"/>
      <c r="K9" s="56"/>
      <c r="L9" s="56"/>
      <c r="M9" s="56"/>
      <c r="N9" s="57"/>
      <c r="O9" s="58"/>
      <c r="P9" s="58"/>
      <c r="Q9" s="18"/>
      <c r="R9" s="18"/>
      <c r="S9" s="18"/>
      <c r="T9" s="18"/>
      <c r="U9" s="18"/>
    </row>
    <row r="10" spans="1:21" s="6" customFormat="1" ht="14.1" customHeight="1">
      <c r="A10" s="18"/>
      <c r="B10" s="55" t="s">
        <v>11</v>
      </c>
      <c r="C10" s="55"/>
      <c r="D10" s="55"/>
      <c r="E10" s="56"/>
      <c r="F10" s="56"/>
      <c r="G10" s="56"/>
      <c r="H10" s="56"/>
      <c r="I10" s="56"/>
      <c r="J10" s="56"/>
      <c r="K10" s="56"/>
      <c r="L10" s="56"/>
      <c r="M10" s="56"/>
      <c r="N10" s="57"/>
      <c r="O10" s="58"/>
      <c r="P10" s="58"/>
      <c r="Q10" s="18"/>
      <c r="R10" s="18"/>
      <c r="S10" s="18"/>
      <c r="T10" s="18"/>
      <c r="U10" s="18"/>
    </row>
    <row r="11" spans="1:2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15.75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s="6" customFormat="1" ht="20.25" customHeight="1" thickBot="1">
      <c r="C13" s="75"/>
      <c r="D13" s="4" t="s">
        <v>46</v>
      </c>
      <c r="E13" s="4" t="s">
        <v>48</v>
      </c>
      <c r="F13" s="76" t="s">
        <v>2</v>
      </c>
      <c r="G13" s="77" t="s">
        <v>0</v>
      </c>
      <c r="H13" s="78" t="s">
        <v>1</v>
      </c>
      <c r="I13" s="78" t="s">
        <v>3</v>
      </c>
      <c r="J13" s="79" t="s">
        <v>4</v>
      </c>
      <c r="K13" s="79" t="s">
        <v>5</v>
      </c>
      <c r="L13" s="80" t="s">
        <v>47</v>
      </c>
    </row>
    <row r="14" spans="1:21" s="6" customFormat="1" ht="17.100000000000001" customHeight="1">
      <c r="C14" s="1">
        <v>1</v>
      </c>
      <c r="D14" s="81" t="s">
        <v>24</v>
      </c>
      <c r="E14" s="122">
        <v>9393</v>
      </c>
      <c r="F14" s="82">
        <f>COUNT(O39,F42,E37,P25,O31,F26,F33)</f>
        <v>2</v>
      </c>
      <c r="G14" s="82">
        <f>IF(O39&gt;P39,1,0)+IF(F42&gt;E42,1,0)+IF(E37&gt;F37,1,0)+IF(P25&gt;O25,1,0)+IF(O31&gt;P31,1,0)+IF(F26&gt;E26,1,0)+IF(F33&gt;E33,1,0)</f>
        <v>1</v>
      </c>
      <c r="H14" s="82">
        <f>IF(O39&lt;P39,1,0)+IF(F42&lt;E42,1,0)+IF(E37&lt;F37,1,0)+IF(P25&lt;O25,1,0)+IF(O31&lt;P31,1,0)+IF(F26&lt;E26,1,0)+IF(E33&gt;F33,1,0)</f>
        <v>1</v>
      </c>
      <c r="I14" s="82">
        <f>VALUE(O39+F42+E37+P25+O31+F26+F33)</f>
        <v>11</v>
      </c>
      <c r="J14" s="82">
        <f>VALUE(P39+E42+F37+O25+P31+E26+E33)</f>
        <v>4</v>
      </c>
      <c r="K14" s="82">
        <f t="shared" ref="J14:K21" si="0">AVERAGE(I14-J14)</f>
        <v>7</v>
      </c>
      <c r="L14" s="83"/>
    </row>
    <row r="15" spans="1:21" s="6" customFormat="1" ht="17.100000000000001" customHeight="1">
      <c r="C15" s="84">
        <v>2</v>
      </c>
      <c r="D15" s="85" t="s">
        <v>22</v>
      </c>
      <c r="E15" s="123">
        <v>11946</v>
      </c>
      <c r="F15" s="86">
        <f>COUNT(E30,P39,E38,P24,O32,F25,F45)</f>
        <v>1</v>
      </c>
      <c r="G15" s="86">
        <f>IF(E30&gt;F30,1,0)+IF(P39&gt;O39,1,0)+IF(E38&gt;F38,1,0)+IF(P24&gt;O24,1,0)+IF(O32&gt;P32,1,0)+IF(F25&gt;E25,1,0)+IF(F45&gt;E45,1,0)</f>
        <v>1</v>
      </c>
      <c r="H15" s="86">
        <f>IF(E30&lt;F30,1,0)+IF(P39&lt;O39,1,0)+IF(E38&lt;F38,1,0)+IF(P24&lt;O24,1,0)+IF(O32&lt;P32,1,0)+IF(F25&lt;E25,1,0)+IF(E45&gt;F45,1,0)</f>
        <v>0</v>
      </c>
      <c r="I15" s="86">
        <f>VALUE(E30+P39+E38+P24+O32+F25+F45)</f>
        <v>3</v>
      </c>
      <c r="J15" s="86">
        <f>VALUE(F30+O39+F38+O24+P32+E25+E45)</f>
        <v>2</v>
      </c>
      <c r="K15" s="86">
        <f t="shared" si="0"/>
        <v>1</v>
      </c>
      <c r="L15" s="87"/>
    </row>
    <row r="16" spans="1:21" s="6" customFormat="1" ht="17.100000000000001" customHeight="1">
      <c r="C16" s="2">
        <v>3</v>
      </c>
      <c r="D16" s="85" t="s">
        <v>36</v>
      </c>
      <c r="E16" s="123">
        <v>12768</v>
      </c>
      <c r="F16" s="86">
        <f>COUNT(E31,P38,E42,F38,O33,F24,O27)</f>
        <v>2</v>
      </c>
      <c r="G16" s="86">
        <f>IF(E31&gt;F31,1,0)+IF(P38&gt;O38,1,0)+IF(E42&gt;F42,1,0)+IF(F38&gt;E38,1,0)+IF(O33&gt;P33,1,0)+IF(F24&gt;E24,1,0)+IF(O27&gt;P27,1,0)</f>
        <v>1</v>
      </c>
      <c r="H16" s="86">
        <f>IF(E31&lt;F31,1,0)+IF(P38&lt;O38,1,0)+IF(E42&lt;F42,1,0)+IF(F38&lt;E38,1,0)+IF(O33&lt;P33,1,0)+IF(F24&lt;E24,1,0)+IF(O27&lt;P27,1,0)</f>
        <v>1</v>
      </c>
      <c r="I16" s="86">
        <f>VALUE(E31+P38+E42+F38+O33+F24+O27)</f>
        <v>4</v>
      </c>
      <c r="J16" s="86">
        <f>VALUE(F31+O38+F42+E38+P33+E24+P27)</f>
        <v>11</v>
      </c>
      <c r="K16" s="86">
        <f t="shared" si="0"/>
        <v>-7</v>
      </c>
      <c r="L16" s="87"/>
    </row>
    <row r="17" spans="2:17" s="6" customFormat="1" ht="17.100000000000001" customHeight="1">
      <c r="C17" s="2">
        <v>4</v>
      </c>
      <c r="D17" s="85" t="s">
        <v>26</v>
      </c>
      <c r="E17" s="123">
        <v>14221</v>
      </c>
      <c r="F17" s="86">
        <f>COUNT(E32,P37,E43,F37,O24,P33,E27)</f>
        <v>2</v>
      </c>
      <c r="G17" s="86">
        <f>IF(E32&gt;F32,1,0)+IF(P37&gt;O37,1,0)+IF(E43&gt;F43,1,0)+IF(F37&gt;E37,1,0)+IF(O24&gt;P24,1,0)+IF(P33&gt;O33,1,0)+IF(E27&gt;F27,1,0)</f>
        <v>1</v>
      </c>
      <c r="H17" s="86">
        <f>F17-G17</f>
        <v>1</v>
      </c>
      <c r="I17" s="86">
        <f>VALUE(E32+E43+F37+O24+P33+E27+P37)</f>
        <v>4</v>
      </c>
      <c r="J17" s="86">
        <f>VALUE(F32+F43+E37+P24+O33+F27+O37)</f>
        <v>11</v>
      </c>
      <c r="K17" s="86">
        <f t="shared" si="0"/>
        <v>-7</v>
      </c>
      <c r="L17" s="87"/>
    </row>
    <row r="18" spans="2:17" s="6" customFormat="1" ht="17.100000000000001" customHeight="1">
      <c r="C18" s="84">
        <v>5</v>
      </c>
      <c r="D18" s="88" t="s">
        <v>34</v>
      </c>
      <c r="E18" s="124">
        <v>29654</v>
      </c>
      <c r="F18" s="89">
        <f>COUNT(F32,E44,F36,O25,P32,E24,O40)</f>
        <v>3</v>
      </c>
      <c r="G18" s="89">
        <f>IF(F32&gt;E32,1,0)+IF(E44&gt;F44,1,0)+IF(F36&gt;E36,1,0)+IF(O25&gt;P25,1,0)+IF(P32&gt;O32,1,0)+IF(E24&gt;F24,1,0)+IF(O40&gt;P40,1,0)</f>
        <v>2</v>
      </c>
      <c r="H18" s="89">
        <f>F18-G18</f>
        <v>1</v>
      </c>
      <c r="I18" s="89">
        <f>VALUE(F32+E44+F36+O25+P32+E24+O40)</f>
        <v>21</v>
      </c>
      <c r="J18" s="89">
        <f>VALUE(E32+F44+E36+P25+O32+F24+P40)</f>
        <v>4</v>
      </c>
      <c r="K18" s="89">
        <f t="shared" si="0"/>
        <v>17</v>
      </c>
      <c r="L18" s="87"/>
    </row>
    <row r="19" spans="2:17" s="6" customFormat="1" ht="17.100000000000001" customHeight="1">
      <c r="C19" s="2">
        <v>6</v>
      </c>
      <c r="D19" s="88" t="s">
        <v>15</v>
      </c>
      <c r="E19" s="124">
        <v>32450</v>
      </c>
      <c r="F19" s="89">
        <f>COUNT(F31,O37,F44,O26,P31,E25,E39)</f>
        <v>2</v>
      </c>
      <c r="G19" s="89">
        <f>IF(F31&gt;E31,1,0)+IF(O37&gt;P37,1,0)+IF(F44&gt;E44,1,0)+IF(O26&gt;P26,1,0)+IF(P31&gt;O31,1,0)+IF(E25&gt;F25,1,0)+IF(E39&gt;F39,1,0)</f>
        <v>1</v>
      </c>
      <c r="H19" s="89">
        <f>F19-G19</f>
        <v>1</v>
      </c>
      <c r="I19" s="89">
        <f>VALUE(F31+O37+F44+O26+P31+E25+E39)</f>
        <v>12</v>
      </c>
      <c r="J19" s="89">
        <f>VALUE(E31+P37+E44+P26+O31+F25+F39)</f>
        <v>3</v>
      </c>
      <c r="K19" s="89">
        <f t="shared" si="0"/>
        <v>9</v>
      </c>
      <c r="L19" s="90"/>
    </row>
    <row r="20" spans="2:17" s="6" customFormat="1" ht="17.100000000000001" customHeight="1" thickBot="1">
      <c r="C20" s="3">
        <v>7</v>
      </c>
      <c r="D20" s="91" t="s">
        <v>35</v>
      </c>
      <c r="E20" s="125">
        <v>37566</v>
      </c>
      <c r="F20" s="92">
        <f>COUNT(F30,O38,F43,E36,P26,E26,P34)</f>
        <v>2</v>
      </c>
      <c r="G20" s="92">
        <f>IF(F30&gt;E30,1,0)+IF(O38&gt;P38,1,0)+IF(F43&gt;E43,1,0)+IF(E36&gt;F36,1,0)+IF(P26&gt;O26,1,0)+IF(E26&gt;F26,1,0)+IF(P34&gt;O34,1,0)</f>
        <v>0</v>
      </c>
      <c r="H20" s="92">
        <f>F20-G20</f>
        <v>2</v>
      </c>
      <c r="I20" s="92">
        <f>VALUE(F30+O38+F43+E36+P26+E26+P34)</f>
        <v>0</v>
      </c>
      <c r="J20" s="92">
        <f>VALUE(E30+P38+E43+F36+O26+F26+O34)</f>
        <v>20</v>
      </c>
      <c r="K20" s="92">
        <f t="shared" si="0"/>
        <v>-20</v>
      </c>
      <c r="L20" s="93"/>
    </row>
    <row r="21" spans="2:17" s="18" customFormat="1" ht="15" customHeight="1">
      <c r="C21" s="62"/>
      <c r="D21" s="113" t="s">
        <v>10</v>
      </c>
      <c r="E21" s="121">
        <f>COUNT(E33,O34,E45,F39,P40,F27,P27)</f>
        <v>0</v>
      </c>
      <c r="F21" s="121">
        <f>IF(E33&gt;F33,1,0)+IF(P40&gt;O40,1,0)+IF(E45&gt;F45,1,0)+IF(F39&gt;E39,1,0)+IF(P27&gt;O27,1,0)+IF(F27&gt;E27,1,0)+IF(O34&gt;P34,1,0)</f>
        <v>0</v>
      </c>
      <c r="G21" s="121">
        <f>E21-F21</f>
        <v>0</v>
      </c>
      <c r="H21" s="121">
        <f>VALUE(F27+E33+F39+E45+P27+O34+P40)</f>
        <v>0</v>
      </c>
      <c r="I21" s="121">
        <f>VALUE(E27+F33+E39+F45+O27+P34+O40)</f>
        <v>0</v>
      </c>
      <c r="J21" s="121">
        <f t="shared" si="0"/>
        <v>0</v>
      </c>
      <c r="K21" s="112"/>
    </row>
    <row r="22" spans="2:17" s="6" customFormat="1" ht="15" customHeight="1"/>
    <row r="23" spans="2:17" s="6" customFormat="1" ht="15" customHeight="1">
      <c r="B23" s="172" t="s">
        <v>41</v>
      </c>
      <c r="C23" s="94"/>
      <c r="D23" s="95"/>
      <c r="E23" s="96"/>
      <c r="F23"/>
      <c r="L23" s="172" t="s">
        <v>44</v>
      </c>
      <c r="M23" s="94"/>
      <c r="N23" s="95"/>
      <c r="O23" s="96"/>
      <c r="P23"/>
    </row>
    <row r="24" spans="2:17" s="6" customFormat="1" ht="15" customHeight="1">
      <c r="B24" s="97" t="str">
        <f>D18</f>
        <v>SOMETIMES TC</v>
      </c>
      <c r="C24" s="98" t="s">
        <v>6</v>
      </c>
      <c r="D24" s="99" t="str">
        <f>D16</f>
        <v>TM PALMATENIS</v>
      </c>
      <c r="E24" s="100">
        <v>1</v>
      </c>
      <c r="F24" s="100">
        <v>4</v>
      </c>
      <c r="G24" s="101"/>
      <c r="L24" s="97" t="str">
        <f>D17</f>
        <v>PRINCIPES DE ESPAÑA</v>
      </c>
      <c r="M24" s="98" t="s">
        <v>6</v>
      </c>
      <c r="N24" s="99" t="str">
        <f>D15</f>
        <v>SPORTING TC</v>
      </c>
      <c r="O24" s="100"/>
      <c r="P24" s="100"/>
    </row>
    <row r="25" spans="2:17" s="6" customFormat="1" ht="15" customHeight="1">
      <c r="B25" s="97" t="str">
        <f>D19</f>
        <v>ACTION TT</v>
      </c>
      <c r="C25" s="98" t="s">
        <v>6</v>
      </c>
      <c r="D25" s="99" t="str">
        <f>D15</f>
        <v>SPORTING TC</v>
      </c>
      <c r="E25" s="100">
        <v>2</v>
      </c>
      <c r="F25" s="100">
        <v>3</v>
      </c>
      <c r="G25" s="110"/>
      <c r="H25" s="111"/>
      <c r="L25" s="97" t="str">
        <f>D18</f>
        <v>SOMETIMES TC</v>
      </c>
      <c r="M25" s="98" t="s">
        <v>6</v>
      </c>
      <c r="N25" s="99" t="str">
        <f>D14</f>
        <v>CLUB SPORTINCA</v>
      </c>
      <c r="O25" s="100"/>
      <c r="P25" s="100"/>
      <c r="Q25" s="102"/>
    </row>
    <row r="26" spans="2:17" s="6" customFormat="1" ht="15" customHeight="1">
      <c r="B26" s="97" t="str">
        <f>D20</f>
        <v>TC BINISSALEM</v>
      </c>
      <c r="C26" s="98" t="s">
        <v>6</v>
      </c>
      <c r="D26" s="99" t="str">
        <f>D14</f>
        <v>CLUB SPORTINCA</v>
      </c>
      <c r="E26" s="105">
        <v>0</v>
      </c>
      <c r="F26" s="105">
        <v>10</v>
      </c>
      <c r="L26" s="106" t="str">
        <f>D19</f>
        <v>ACTION TT</v>
      </c>
      <c r="M26" s="98" t="s">
        <v>6</v>
      </c>
      <c r="N26" s="107" t="str">
        <f>D20</f>
        <v>TC BINISSALEM</v>
      </c>
      <c r="O26" s="117"/>
      <c r="P26" s="117"/>
    </row>
    <row r="27" spans="2:17" s="6" customFormat="1" ht="15" customHeight="1">
      <c r="B27" s="97" t="str">
        <f>D17</f>
        <v>PRINCIPES DE ESPAÑA</v>
      </c>
      <c r="C27" s="98"/>
      <c r="D27" s="114" t="str">
        <f>D21</f>
        <v>DESCANSA</v>
      </c>
      <c r="E27" s="118"/>
      <c r="F27" s="118"/>
      <c r="G27" s="101"/>
      <c r="L27" s="97" t="str">
        <f>D16</f>
        <v>TM PALMATENIS</v>
      </c>
      <c r="M27" s="103"/>
      <c r="N27" s="114" t="str">
        <f>D21</f>
        <v>DESCANSA</v>
      </c>
      <c r="O27" s="119"/>
      <c r="P27" s="119"/>
      <c r="Q27" s="104"/>
    </row>
    <row r="28" spans="2:17" s="6" customFormat="1" ht="15" customHeight="1"/>
    <row r="29" spans="2:17" s="6" customFormat="1" ht="15" customHeight="1">
      <c r="B29" s="172" t="s">
        <v>42</v>
      </c>
      <c r="C29" s="94"/>
      <c r="D29" s="95"/>
      <c r="F29"/>
      <c r="G29"/>
    </row>
    <row r="30" spans="2:17" s="6" customFormat="1" ht="15" customHeight="1">
      <c r="B30" s="97" t="str">
        <f>D15</f>
        <v>SPORTING TC</v>
      </c>
      <c r="C30" s="98" t="s">
        <v>6</v>
      </c>
      <c r="D30" s="99" t="str">
        <f>D20</f>
        <v>TC BINISSALEM</v>
      </c>
      <c r="E30" s="100"/>
      <c r="F30" s="100"/>
      <c r="G30" s="104"/>
      <c r="L30" s="172" t="s">
        <v>52</v>
      </c>
      <c r="M30" s="94"/>
      <c r="N30" s="95"/>
      <c r="O30" s="96"/>
      <c r="P30"/>
    </row>
    <row r="31" spans="2:17" s="6" customFormat="1" ht="15" customHeight="1">
      <c r="B31" s="106" t="str">
        <f>D16</f>
        <v>TM PALMATENIS</v>
      </c>
      <c r="C31" s="98" t="s">
        <v>6</v>
      </c>
      <c r="D31" s="107" t="str">
        <f>D19</f>
        <v>ACTION TT</v>
      </c>
      <c r="E31" s="184">
        <v>0</v>
      </c>
      <c r="F31" s="184">
        <v>10</v>
      </c>
      <c r="G31" s="104"/>
      <c r="L31" s="97" t="str">
        <f>D14</f>
        <v>CLUB SPORTINCA</v>
      </c>
      <c r="M31" s="98" t="s">
        <v>6</v>
      </c>
      <c r="N31" s="99" t="str">
        <f>D19</f>
        <v>ACTION TT</v>
      </c>
      <c r="O31" s="100"/>
      <c r="P31" s="100"/>
      <c r="Q31" s="104"/>
    </row>
    <row r="32" spans="2:17" s="6" customFormat="1" ht="15" customHeight="1">
      <c r="B32" s="97" t="str">
        <f>D17</f>
        <v>PRINCIPES DE ESPAÑA</v>
      </c>
      <c r="C32" s="98" t="s">
        <v>6</v>
      </c>
      <c r="D32" s="99" t="str">
        <f>D18</f>
        <v>SOMETIMES TC</v>
      </c>
      <c r="E32" s="184">
        <v>0</v>
      </c>
      <c r="F32" s="184">
        <v>10</v>
      </c>
      <c r="G32" s="104"/>
      <c r="L32" s="97" t="str">
        <f>D15</f>
        <v>SPORTING TC</v>
      </c>
      <c r="M32" s="98" t="s">
        <v>6</v>
      </c>
      <c r="N32" s="99" t="str">
        <f>D18</f>
        <v>SOMETIMES TC</v>
      </c>
      <c r="O32" s="105"/>
      <c r="P32" s="105"/>
      <c r="Q32" s="102"/>
    </row>
    <row r="33" spans="2:24" s="6" customFormat="1" ht="15" customHeight="1">
      <c r="B33" s="115" t="str">
        <f>D21</f>
        <v>DESCANSA</v>
      </c>
      <c r="C33" s="98"/>
      <c r="D33" s="99" t="str">
        <f>D14</f>
        <v>CLUB SPORTINCA</v>
      </c>
      <c r="E33" s="118"/>
      <c r="F33" s="118"/>
      <c r="G33"/>
      <c r="L33" s="97" t="str">
        <f>D16</f>
        <v>TM PALMATENIS</v>
      </c>
      <c r="M33" s="98" t="s">
        <v>6</v>
      </c>
      <c r="N33" s="99" t="str">
        <f>D17</f>
        <v>PRINCIPES DE ESPAÑA</v>
      </c>
      <c r="O33" s="100"/>
      <c r="P33" s="100"/>
      <c r="Q33" s="104"/>
    </row>
    <row r="34" spans="2:24" s="6" customFormat="1" ht="15" customHeight="1">
      <c r="L34" s="115" t="str">
        <f>D21</f>
        <v>DESCANSA</v>
      </c>
      <c r="M34" s="98"/>
      <c r="N34" s="99" t="str">
        <f>D20</f>
        <v>TC BINISSALEM</v>
      </c>
      <c r="O34" s="64"/>
      <c r="P34" s="64"/>
    </row>
    <row r="35" spans="2:24" s="6" customFormat="1" ht="15.75">
      <c r="B35" s="175" t="s">
        <v>43</v>
      </c>
      <c r="C35" s="94"/>
      <c r="D35" s="95"/>
      <c r="E35" s="96"/>
      <c r="F35"/>
    </row>
    <row r="36" spans="2:24" s="6" customFormat="1" ht="15.75">
      <c r="B36" s="97" t="str">
        <f>D20</f>
        <v>TC BINISSALEM</v>
      </c>
      <c r="C36" s="98" t="s">
        <v>6</v>
      </c>
      <c r="D36" s="99" t="str">
        <f>D18</f>
        <v>SOMETIMES TC</v>
      </c>
      <c r="E36" s="105">
        <v>0</v>
      </c>
      <c r="F36" s="105">
        <v>10</v>
      </c>
      <c r="G36" s="104"/>
      <c r="L36" s="172" t="s">
        <v>68</v>
      </c>
      <c r="M36" s="94"/>
      <c r="W36" s="96"/>
      <c r="X36"/>
    </row>
    <row r="37" spans="2:24" s="6" customFormat="1" ht="15" customHeight="1">
      <c r="B37" s="97" t="str">
        <f>D14</f>
        <v>CLUB SPORTINCA</v>
      </c>
      <c r="C37" s="98" t="s">
        <v>6</v>
      </c>
      <c r="D37" s="99" t="str">
        <f>D17</f>
        <v>PRINCIPES DE ESPAÑA</v>
      </c>
      <c r="E37" s="100">
        <v>1</v>
      </c>
      <c r="F37" s="100">
        <v>4</v>
      </c>
      <c r="G37" s="104"/>
      <c r="L37" s="97" t="str">
        <f>D19</f>
        <v>ACTION TT</v>
      </c>
      <c r="M37" s="98" t="s">
        <v>6</v>
      </c>
      <c r="N37" s="99" t="str">
        <f>D17</f>
        <v>PRINCIPES DE ESPAÑA</v>
      </c>
      <c r="O37" s="100"/>
      <c r="P37" s="100"/>
      <c r="Q37" s="104"/>
    </row>
    <row r="38" spans="2:24" s="6" customFormat="1" ht="15" customHeight="1">
      <c r="B38" s="97" t="str">
        <f>D15</f>
        <v>SPORTING TC</v>
      </c>
      <c r="C38" s="98" t="s">
        <v>6</v>
      </c>
      <c r="D38" s="99" t="str">
        <f>D16</f>
        <v>TM PALMATENIS</v>
      </c>
      <c r="E38" s="100"/>
      <c r="F38" s="100"/>
      <c r="L38" s="106" t="str">
        <f>D20</f>
        <v>TC BINISSALEM</v>
      </c>
      <c r="M38" s="98" t="s">
        <v>6</v>
      </c>
      <c r="N38" s="107" t="str">
        <f>D16</f>
        <v>TM PALMATENIS</v>
      </c>
      <c r="O38" s="117"/>
      <c r="P38" s="117"/>
      <c r="Q38" s="104"/>
    </row>
    <row r="39" spans="2:24" s="6" customFormat="1" ht="15" customHeight="1">
      <c r="B39" s="97" t="str">
        <f>D19</f>
        <v>ACTION TT</v>
      </c>
      <c r="C39" s="98"/>
      <c r="D39" s="114" t="str">
        <f>D21</f>
        <v>DESCANSA</v>
      </c>
      <c r="E39" s="118"/>
      <c r="F39" s="118"/>
      <c r="L39" s="106" t="str">
        <f>D14</f>
        <v>CLUB SPORTINCA</v>
      </c>
      <c r="M39" s="98" t="s">
        <v>6</v>
      </c>
      <c r="N39" s="107" t="str">
        <f>D15</f>
        <v>SPORTING TC</v>
      </c>
      <c r="O39" s="105"/>
      <c r="P39" s="105"/>
    </row>
    <row r="40" spans="2:24" s="6" customFormat="1" ht="15" customHeight="1">
      <c r="L40" s="97" t="str">
        <f>D18</f>
        <v>SOMETIMES TC</v>
      </c>
      <c r="M40" s="98"/>
      <c r="N40" s="116" t="str">
        <f>D21</f>
        <v>DESCANSA</v>
      </c>
      <c r="O40" s="120"/>
      <c r="P40" s="120"/>
    </row>
    <row r="41" spans="2:24" s="6" customFormat="1" ht="15" customHeight="1">
      <c r="B41" s="172" t="s">
        <v>51</v>
      </c>
      <c r="C41" s="94"/>
      <c r="D41" s="95"/>
      <c r="E41" s="96"/>
      <c r="F41"/>
    </row>
    <row r="42" spans="2:24" s="6" customFormat="1" ht="15" customHeight="1">
      <c r="B42" s="97" t="str">
        <f>D16</f>
        <v>TM PALMATENIS</v>
      </c>
      <c r="C42" s="98" t="s">
        <v>6</v>
      </c>
      <c r="D42" s="99" t="str">
        <f>D14</f>
        <v>CLUB SPORTINCA</v>
      </c>
      <c r="E42" s="100"/>
      <c r="F42" s="100"/>
      <c r="G42" s="104"/>
    </row>
    <row r="43" spans="2:24" s="6" customFormat="1" ht="15" customHeight="1">
      <c r="B43" s="97" t="str">
        <f>D17</f>
        <v>PRINCIPES DE ESPAÑA</v>
      </c>
      <c r="C43" s="98" t="s">
        <v>6</v>
      </c>
      <c r="D43" s="99" t="str">
        <f>D20</f>
        <v>TC BINISSALEM</v>
      </c>
      <c r="E43" s="100"/>
      <c r="F43" s="100"/>
      <c r="G43" s="104"/>
      <c r="L43" s="109" t="s">
        <v>74</v>
      </c>
      <c r="N43" s="108"/>
      <c r="O43" s="109"/>
      <c r="P43" s="108"/>
      <c r="Q43" s="108"/>
      <c r="R43" s="108"/>
      <c r="S43" s="108"/>
      <c r="T43" s="108"/>
    </row>
    <row r="44" spans="2:24" s="6" customFormat="1" ht="15" customHeight="1">
      <c r="B44" s="97" t="str">
        <f>D18</f>
        <v>SOMETIMES TC</v>
      </c>
      <c r="C44" s="98" t="s">
        <v>6</v>
      </c>
      <c r="D44" s="99" t="str">
        <f>D19</f>
        <v>ACTION TT</v>
      </c>
      <c r="E44" s="100"/>
      <c r="F44" s="100"/>
      <c r="G44" s="104"/>
      <c r="N44" s="108"/>
      <c r="O44" s="70"/>
      <c r="P44" s="108"/>
      <c r="Q44" s="108"/>
      <c r="R44" s="108"/>
      <c r="S44" s="108"/>
      <c r="T44" s="108"/>
    </row>
    <row r="45" spans="2:24" s="6" customFormat="1" ht="15" customHeight="1">
      <c r="B45" s="115" t="str">
        <f>D21</f>
        <v>DESCANSA</v>
      </c>
      <c r="C45" s="98"/>
      <c r="D45" s="99" t="str">
        <f>D15</f>
        <v>SPORTING TC</v>
      </c>
      <c r="E45" s="64"/>
      <c r="F45" s="64"/>
    </row>
    <row r="46" spans="2:24" s="6" customFormat="1" ht="15" customHeight="1"/>
    <row r="47" spans="2:24" s="6" customFormat="1" ht="15" customHeight="1">
      <c r="G47" s="109"/>
      <c r="M47" s="108"/>
    </row>
    <row r="48" spans="2:24" s="6" customFormat="1" ht="15" customHeight="1">
      <c r="G48" s="109"/>
      <c r="M48" s="108"/>
    </row>
    <row r="49" customFormat="1"/>
  </sheetData>
  <mergeCells count="1">
    <mergeCell ref="B6:L6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45"/>
  <sheetViews>
    <sheetView topLeftCell="A4" zoomScaleNormal="100" workbookViewId="0">
      <selection activeCell="H25" sqref="H25"/>
    </sheetView>
  </sheetViews>
  <sheetFormatPr baseColWidth="10" defaultRowHeight="15"/>
  <cols>
    <col min="1" max="1" width="3.7109375" customWidth="1"/>
    <col min="2" max="2" width="27.42578125" customWidth="1"/>
    <col min="3" max="3" width="7.42578125" customWidth="1"/>
    <col min="4" max="9" width="6.7109375" customWidth="1"/>
    <col min="10" max="10" width="9.140625" customWidth="1"/>
    <col min="11" max="11" width="25.5703125" customWidth="1"/>
    <col min="12" max="12" width="5.7109375" customWidth="1"/>
    <col min="13" max="13" width="3" customWidth="1"/>
    <col min="14" max="14" width="22.5703125" customWidth="1"/>
    <col min="15" max="15" width="3.5703125" customWidth="1"/>
    <col min="16" max="17" width="6.7109375" customWidth="1"/>
    <col min="18" max="18" width="22.140625" customWidth="1"/>
    <col min="19" max="19" width="2.7109375" customWidth="1"/>
    <col min="20" max="20" width="20.85546875" customWidth="1"/>
    <col min="21" max="21" width="3.42578125" customWidth="1"/>
    <col min="22" max="22" width="3.5703125" customWidth="1"/>
  </cols>
  <sheetData>
    <row r="1" spans="1:23" ht="18">
      <c r="A1" s="7"/>
      <c r="B1" s="31" t="s">
        <v>38</v>
      </c>
      <c r="C1" s="31"/>
      <c r="D1" s="31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8.2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14.1" customHeight="1">
      <c r="A3" s="7"/>
      <c r="B3" s="29" t="s">
        <v>27</v>
      </c>
      <c r="C3" s="29"/>
      <c r="D3" s="22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ht="18.75" customHeight="1">
      <c r="A4" s="7"/>
      <c r="B4" s="20"/>
      <c r="C4" s="20"/>
      <c r="D4" s="20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ht="14.25" customHeight="1">
      <c r="A5" s="7"/>
      <c r="B5" s="47" t="s">
        <v>16</v>
      </c>
      <c r="C5" s="4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s="33" customFormat="1" ht="14.1" customHeight="1">
      <c r="B6" s="185" t="s">
        <v>21</v>
      </c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35"/>
    </row>
    <row r="7" spans="1:23" s="6" customFormat="1" ht="9" customHeight="1">
      <c r="A7" s="18"/>
      <c r="B7" s="22"/>
      <c r="C7" s="22"/>
      <c r="D7" s="22"/>
      <c r="E7" s="18"/>
      <c r="F7" s="18"/>
      <c r="G7" s="23"/>
      <c r="H7" s="23"/>
      <c r="I7" s="23"/>
      <c r="J7" s="23"/>
      <c r="K7" s="23"/>
      <c r="L7" s="23"/>
      <c r="M7" s="23"/>
      <c r="N7" s="18"/>
      <c r="O7" s="18"/>
      <c r="P7" s="18"/>
      <c r="Q7" s="18"/>
      <c r="R7" s="18"/>
      <c r="S7" s="18"/>
      <c r="T7" s="18"/>
      <c r="U7" s="18"/>
      <c r="V7" s="18"/>
      <c r="W7" s="18"/>
    </row>
    <row r="8" spans="1:23" s="6" customFormat="1" ht="14.1" customHeight="1">
      <c r="A8" s="18"/>
      <c r="B8" s="55" t="s">
        <v>18</v>
      </c>
      <c r="C8" s="55"/>
      <c r="D8" s="55"/>
      <c r="E8" s="56"/>
      <c r="F8" s="56"/>
      <c r="G8" s="56"/>
      <c r="H8" s="56"/>
      <c r="I8" s="56"/>
      <c r="J8" s="56"/>
      <c r="K8" s="56"/>
      <c r="L8" s="56"/>
      <c r="M8" s="56"/>
      <c r="N8" s="57"/>
      <c r="O8" s="58"/>
      <c r="P8" s="58"/>
      <c r="Q8" s="58"/>
      <c r="R8" s="18"/>
      <c r="S8" s="18"/>
      <c r="T8" s="18"/>
      <c r="U8" s="18"/>
      <c r="V8" s="18"/>
      <c r="W8" s="18"/>
    </row>
    <row r="9" spans="1:23" s="6" customFormat="1" ht="14.1" customHeight="1">
      <c r="A9" s="18"/>
      <c r="B9" s="55" t="s">
        <v>12</v>
      </c>
      <c r="C9" s="55"/>
      <c r="D9" s="55"/>
      <c r="E9" s="56"/>
      <c r="F9" s="56"/>
      <c r="G9" s="56"/>
      <c r="H9" s="56"/>
      <c r="I9" s="56"/>
      <c r="J9" s="56"/>
      <c r="K9" s="56"/>
      <c r="L9" s="56"/>
      <c r="M9" s="56"/>
      <c r="N9" s="57"/>
      <c r="O9" s="58"/>
      <c r="P9" s="58"/>
      <c r="Q9" s="58"/>
      <c r="R9" s="18"/>
      <c r="S9" s="18"/>
      <c r="T9" s="18"/>
      <c r="U9" s="18"/>
      <c r="V9" s="18"/>
      <c r="W9" s="18"/>
    </row>
    <row r="10" spans="1:23" s="6" customFormat="1" ht="14.1" customHeight="1">
      <c r="A10" s="18"/>
      <c r="B10" s="55" t="s">
        <v>11</v>
      </c>
      <c r="C10" s="55"/>
      <c r="D10" s="55"/>
      <c r="E10" s="56"/>
      <c r="F10" s="56"/>
      <c r="G10" s="56"/>
      <c r="H10" s="56"/>
      <c r="I10" s="56"/>
      <c r="J10" s="56"/>
      <c r="K10" s="56"/>
      <c r="L10" s="56"/>
      <c r="M10" s="56"/>
      <c r="N10" s="57"/>
      <c r="O10" s="58"/>
      <c r="P10" s="58"/>
      <c r="Q10" s="58"/>
      <c r="R10" s="18"/>
      <c r="S10" s="18"/>
      <c r="T10" s="18"/>
      <c r="U10" s="18"/>
      <c r="V10" s="18"/>
      <c r="W10" s="18"/>
    </row>
    <row r="11" spans="1:23" s="6" customFormat="1" ht="12.95" customHeight="1">
      <c r="A11" s="18"/>
      <c r="B11" s="22"/>
      <c r="C11" s="22"/>
      <c r="D11" s="22"/>
      <c r="E11" s="18"/>
      <c r="F11" s="18"/>
      <c r="G11" s="23"/>
      <c r="H11" s="23"/>
      <c r="I11" s="23"/>
      <c r="J11" s="23"/>
      <c r="K11" s="23"/>
      <c r="L11" s="23"/>
      <c r="M11" s="23"/>
      <c r="N11" s="18"/>
      <c r="O11" s="18"/>
      <c r="P11" s="18"/>
      <c r="Q11" s="18"/>
      <c r="R11" s="18"/>
      <c r="S11" s="18"/>
      <c r="T11" s="18"/>
      <c r="U11" s="18"/>
      <c r="V11" s="18"/>
      <c r="W11" s="18"/>
    </row>
    <row r="12" spans="1:23" s="6" customFormat="1" ht="12.95" customHeight="1" thickBo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</row>
    <row r="13" spans="1:23" s="6" customFormat="1" ht="16.5" thickBot="1">
      <c r="A13" s="126"/>
      <c r="B13" s="151" t="s">
        <v>46</v>
      </c>
      <c r="C13" s="156" t="s">
        <v>48</v>
      </c>
      <c r="D13" s="127" t="s">
        <v>2</v>
      </c>
      <c r="E13" s="127" t="s">
        <v>0</v>
      </c>
      <c r="F13" s="127" t="s">
        <v>1</v>
      </c>
      <c r="G13" s="127" t="s">
        <v>3</v>
      </c>
      <c r="H13" s="127" t="s">
        <v>4</v>
      </c>
      <c r="I13" s="127" t="s">
        <v>5</v>
      </c>
      <c r="J13" s="128" t="s">
        <v>47</v>
      </c>
      <c r="K13" s="18"/>
      <c r="L13" s="18"/>
      <c r="M13" s="18"/>
      <c r="N13" s="18"/>
      <c r="O13" s="36"/>
      <c r="P13" s="129"/>
      <c r="Q13" s="7"/>
      <c r="R13" s="7"/>
    </row>
    <row r="14" spans="1:23" s="6" customFormat="1" ht="17.100000000000001" customHeight="1">
      <c r="A14" s="1">
        <v>1</v>
      </c>
      <c r="B14" s="152" t="s">
        <v>23</v>
      </c>
      <c r="C14" s="160">
        <v>4165</v>
      </c>
      <c r="D14" s="157">
        <f>COUNT(G29,G23,H32,P22,Q28)</f>
        <v>1</v>
      </c>
      <c r="E14" s="82">
        <f>IF(G29&gt;H29,1,0)+IF(G23&gt;H23,1,0)+IF(H32&gt;G32,1,0)+IF(P22&gt;Q22,1,0)+IF(Q28&gt;P28,1,0)</f>
        <v>1</v>
      </c>
      <c r="F14" s="130">
        <f>IF(G29&lt;H29,1,0)+IF(G23&lt;H23,1,0)+IF(H32&lt;G32,1,0)+IF(P22&lt;Q22,1,0)+IF(Q28&lt;P28,1,0)</f>
        <v>0</v>
      </c>
      <c r="G14" s="82">
        <f>VALUE(G23+H32+P22+Q28+G29)</f>
        <v>4</v>
      </c>
      <c r="H14" s="82">
        <f>VALUE(H23+G32+Q22+P28+H29)</f>
        <v>1</v>
      </c>
      <c r="I14" s="82">
        <f>AVERAGE(G14-H14)</f>
        <v>3</v>
      </c>
      <c r="J14" s="131"/>
      <c r="K14" s="18"/>
      <c r="L14" s="18"/>
      <c r="M14" s="18"/>
      <c r="N14" s="18"/>
      <c r="O14" s="36"/>
      <c r="P14" s="129"/>
      <c r="Q14" s="7"/>
      <c r="R14" s="7"/>
    </row>
    <row r="15" spans="1:23" s="6" customFormat="1" ht="17.100000000000001" customHeight="1">
      <c r="A15" s="2">
        <v>2</v>
      </c>
      <c r="B15" s="153" t="s">
        <v>22</v>
      </c>
      <c r="C15" s="161">
        <v>15099</v>
      </c>
      <c r="D15" s="158">
        <f>COUNT(G27,H23,G34,P23,Q27)</f>
        <v>1</v>
      </c>
      <c r="E15" s="86">
        <f>IF(G27&gt;H27,1,0)+IF(H23&gt;G23,1,0)+IF(P23&gt;Q23,1,0)+IF(Q27&gt;P27,1,0)+IF(G34&gt;H34,1,0)</f>
        <v>0</v>
      </c>
      <c r="F15" s="86">
        <f>IF(G27&lt;H27,1,0)+IF(G23&lt;H23,1,0)+IF(H34&lt;G34,1,0)+IF(P23&lt;Q23,1,0)+IF(Q27&lt;P27,1,0)</f>
        <v>0</v>
      </c>
      <c r="G15" s="86">
        <f>VALUE(G27+H23+P23+Q27+G34)</f>
        <v>1</v>
      </c>
      <c r="H15" s="86">
        <f>VALUE(H27+G23+Q23+P27+H34)</f>
        <v>4</v>
      </c>
      <c r="I15" s="86">
        <f>AVERAGE(G15-H15)</f>
        <v>-3</v>
      </c>
      <c r="J15" s="132"/>
      <c r="K15" s="18"/>
      <c r="L15" s="18"/>
      <c r="M15" s="18"/>
      <c r="N15" s="18"/>
      <c r="O15" s="36"/>
      <c r="P15" s="129"/>
      <c r="Q15" s="7"/>
      <c r="R15" s="7"/>
    </row>
    <row r="16" spans="1:23" s="6" customFormat="1" ht="17.100000000000001" customHeight="1">
      <c r="A16" s="2">
        <v>3</v>
      </c>
      <c r="B16" s="153" t="s">
        <v>9</v>
      </c>
      <c r="C16" s="161">
        <v>20244</v>
      </c>
      <c r="D16" s="158">
        <f>COUNT(G28,H22,G32,Q23,P29)</f>
        <v>1</v>
      </c>
      <c r="E16" s="86">
        <f>IF(G28&gt;H28,1,0)+IF(H22&gt;G22,1,0)+IF(G32&gt;H32,1,0)+IF(Q23&gt;P23,1,0)+IF(P29&gt;Q29,1,0)</f>
        <v>1</v>
      </c>
      <c r="F16" s="86">
        <f>IF(G28&lt;H28,1,0)+IF(H22&lt;G22,1,0)+IF(G32&lt;H32,1,0)+IF(Q23&lt;P23,1,0)+IF(P29&lt;Q29,1,0)</f>
        <v>0</v>
      </c>
      <c r="G16" s="86">
        <f>VALUE(G28+H22+G32+Q23+P29)</f>
        <v>4</v>
      </c>
      <c r="H16" s="86">
        <f>VALUE(H28+G22+H32+P23+Q29)</f>
        <v>1</v>
      </c>
      <c r="I16" s="86">
        <f>AVERAGE(G16-H16)</f>
        <v>3</v>
      </c>
      <c r="J16" s="132"/>
      <c r="K16" s="18"/>
      <c r="L16" s="18"/>
      <c r="M16" s="18"/>
      <c r="N16" s="18"/>
      <c r="O16" s="36"/>
      <c r="P16" s="129"/>
      <c r="Q16" s="7"/>
      <c r="R16" s="7"/>
    </row>
    <row r="17" spans="1:18" s="6" customFormat="1" ht="17.100000000000001" customHeight="1">
      <c r="A17" s="2">
        <v>4</v>
      </c>
      <c r="B17" s="153" t="s">
        <v>15</v>
      </c>
      <c r="C17" s="161">
        <v>22068</v>
      </c>
      <c r="D17" s="158">
        <f>COUNT(H28,G33,Q22,P27,H24)</f>
        <v>1</v>
      </c>
      <c r="E17" s="86">
        <f>IF(H28&gt;G28,1,0)+IF(G33&gt;H33,1,0)+IF(Q22&gt;P22,1,0)+IF(P27&gt;Q27,1,0)+IF(H24&gt;G24,1,0)</f>
        <v>0</v>
      </c>
      <c r="F17" s="86">
        <f>IF(H28&lt;G28,1,0)+IF(H24&lt;G24,1,0)+IF(G33&lt;H33,1,0)+IF(Q22&lt;P22,1,0)+IF(P27&lt;Q27,1,0)</f>
        <v>1</v>
      </c>
      <c r="G17" s="86">
        <f>VALUE(H28+G33+Q22+P27+H24)</f>
        <v>1</v>
      </c>
      <c r="H17" s="86">
        <f>VALUE(G28+H33+P22+Q27+G24)</f>
        <v>4</v>
      </c>
      <c r="I17" s="86">
        <f>AVERAGE(G17-H17)</f>
        <v>-3</v>
      </c>
      <c r="J17" s="133"/>
      <c r="K17" s="18"/>
      <c r="L17" s="18"/>
      <c r="M17" s="18"/>
      <c r="N17" s="18"/>
      <c r="O17" s="36"/>
      <c r="P17" s="129"/>
      <c r="Q17" s="7"/>
      <c r="R17" s="7"/>
    </row>
    <row r="18" spans="1:18" s="6" customFormat="1" ht="17.100000000000001" customHeight="1">
      <c r="A18" s="2">
        <v>5</v>
      </c>
      <c r="B18" s="153" t="s">
        <v>26</v>
      </c>
      <c r="C18" s="161">
        <v>22962</v>
      </c>
      <c r="D18" s="158">
        <f>COUNT(H27,G22,H33,P28,Q24)</f>
        <v>1</v>
      </c>
      <c r="E18" s="86">
        <f>IF(H27&gt;G27,1,0)+IF(G22&gt;H22,1,0)+IF(H33&gt;G33,1,0)+IF(P28&gt;Q28,1,0)+IF(Q24&gt;P24,1,0)</f>
        <v>0</v>
      </c>
      <c r="F18" s="86">
        <f>IF(H27&lt;G27,1,0)+IF(G22&lt;H22,1,0)+IF(H33&lt;G33,1,0)+IF(Q24&lt;P24,1,0)+IF(P28&lt;Q28,1,0)</f>
        <v>1</v>
      </c>
      <c r="G18" s="86">
        <f>VALUE(H27+G22+H33+P28+Q24)</f>
        <v>1</v>
      </c>
      <c r="H18" s="86">
        <f>VALUE(G27+H22+G33+Q28+P24)</f>
        <v>4</v>
      </c>
      <c r="I18" s="86">
        <f>AVERAGE(G18-H18)</f>
        <v>-3</v>
      </c>
      <c r="J18" s="134"/>
      <c r="K18" s="18"/>
      <c r="L18" s="18"/>
      <c r="M18" s="18"/>
      <c r="N18" s="18"/>
      <c r="O18" s="18"/>
      <c r="P18" s="18"/>
      <c r="Q18" s="18"/>
      <c r="R18" s="18"/>
    </row>
    <row r="19" spans="1:18" s="6" customFormat="1" ht="17.100000000000001" customHeight="1" thickBot="1">
      <c r="A19" s="3">
        <v>6</v>
      </c>
      <c r="B19" s="154" t="s">
        <v>24</v>
      </c>
      <c r="C19" s="162">
        <v>25689</v>
      </c>
      <c r="D19" s="159">
        <f>COUNT(H29,G24,H34,P24,Q29)</f>
        <v>1</v>
      </c>
      <c r="E19" s="149">
        <f>IF(H29&gt;G29,1,0)+IF(G24&gt;H24,1,0)+IF(H34&gt;G34,1,0)+IF(Q29&gt;P29,1,0)+IF(P24&gt;Q24,1,0)</f>
        <v>1</v>
      </c>
      <c r="F19" s="149">
        <f>IF(H29&lt;G29,1,0)+IF(G24&lt;H24,1,0)+IF(H34&lt;G34,1,0)+IF(P24&lt;Q24,1,0)+IF(Q29&lt;P29,1,0)</f>
        <v>0</v>
      </c>
      <c r="G19" s="149">
        <f>VALUE(H29+G24+H34+P24+Q29)</f>
        <v>4</v>
      </c>
      <c r="H19" s="149">
        <f>VALUE(G29+H24+G34+Q24+P29)</f>
        <v>1</v>
      </c>
      <c r="I19" s="149">
        <f>G19-H19</f>
        <v>3</v>
      </c>
      <c r="J19" s="150"/>
      <c r="K19" s="18"/>
      <c r="L19" s="18"/>
      <c r="M19" s="18"/>
      <c r="N19" s="18"/>
      <c r="O19" s="18"/>
      <c r="P19" s="18"/>
      <c r="Q19" s="18"/>
      <c r="R19" s="18"/>
    </row>
    <row r="20" spans="1:18" s="18" customFormat="1" ht="27" customHeight="1">
      <c r="A20" s="62"/>
      <c r="B20" s="112"/>
      <c r="C20" s="155"/>
      <c r="D20" s="112"/>
      <c r="E20" s="112"/>
      <c r="F20" s="112"/>
      <c r="G20" s="112"/>
      <c r="H20" s="112"/>
      <c r="I20" s="34"/>
      <c r="O20" s="135"/>
    </row>
    <row r="21" spans="1:18" s="6" customFormat="1" ht="15" customHeight="1">
      <c r="A21" s="18"/>
      <c r="B21" s="172" t="s">
        <v>64</v>
      </c>
      <c r="C21" s="94"/>
      <c r="D21" s="95"/>
      <c r="E21" s="18"/>
      <c r="F21" s="18"/>
      <c r="G21" s="7"/>
      <c r="H21" s="18"/>
      <c r="I21" s="18"/>
      <c r="J21" s="18"/>
      <c r="K21" s="172" t="s">
        <v>66</v>
      </c>
      <c r="L21" s="94"/>
      <c r="M21" s="95"/>
      <c r="N21" s="18"/>
      <c r="O21" s="18"/>
      <c r="P21" s="18"/>
      <c r="Q21" s="18"/>
      <c r="R21" s="18"/>
    </row>
    <row r="22" spans="1:18" s="6" customFormat="1" ht="15" customHeight="1">
      <c r="A22" s="18"/>
      <c r="B22" s="136" t="str">
        <f>B18</f>
        <v>PRINCIPES DE ESPAÑA</v>
      </c>
      <c r="C22" s="137" t="s">
        <v>6</v>
      </c>
      <c r="D22" s="138" t="str">
        <f>B16</f>
        <v>CT LA SALLE</v>
      </c>
      <c r="E22" s="139"/>
      <c r="F22" s="140"/>
      <c r="G22" s="100">
        <v>1</v>
      </c>
      <c r="H22" s="100">
        <v>4</v>
      </c>
      <c r="I22" s="101"/>
      <c r="J22" s="18"/>
      <c r="K22" s="136" t="str">
        <f>B14</f>
        <v>CT PAGUERA</v>
      </c>
      <c r="L22" s="141" t="s">
        <v>6</v>
      </c>
      <c r="M22" s="138" t="str">
        <f>B17</f>
        <v>ACTION TT</v>
      </c>
      <c r="N22" s="139"/>
      <c r="O22" s="140"/>
      <c r="P22" s="142"/>
      <c r="Q22" s="100"/>
      <c r="R22" s="143"/>
    </row>
    <row r="23" spans="1:18" s="6" customFormat="1" ht="15" customHeight="1">
      <c r="A23" s="18"/>
      <c r="B23" s="136" t="str">
        <f>B14</f>
        <v>CT PAGUERA</v>
      </c>
      <c r="C23" s="137" t="s">
        <v>6</v>
      </c>
      <c r="D23" s="138" t="str">
        <f>B15</f>
        <v>SPORTING TC</v>
      </c>
      <c r="E23" s="139"/>
      <c r="F23" s="140"/>
      <c r="G23" s="100">
        <v>4</v>
      </c>
      <c r="H23" s="100">
        <v>1</v>
      </c>
      <c r="I23" s="18"/>
      <c r="J23" s="18"/>
      <c r="K23" s="136" t="str">
        <f>B15</f>
        <v>SPORTING TC</v>
      </c>
      <c r="L23" s="137" t="s">
        <v>6</v>
      </c>
      <c r="M23" s="138" t="str">
        <f>B16</f>
        <v>CT LA SALLE</v>
      </c>
      <c r="N23" s="139"/>
      <c r="O23" s="140"/>
      <c r="P23" s="100"/>
      <c r="Q23" s="100"/>
      <c r="R23" s="18"/>
    </row>
    <row r="24" spans="1:18" s="6" customFormat="1" ht="15" customHeight="1">
      <c r="A24" s="18"/>
      <c r="B24" s="136" t="str">
        <f>B19</f>
        <v>CLUB SPORTINCA</v>
      </c>
      <c r="C24" s="137" t="s">
        <v>6</v>
      </c>
      <c r="D24" s="138" t="str">
        <f>B17</f>
        <v>ACTION TT</v>
      </c>
      <c r="E24" s="139"/>
      <c r="F24" s="140"/>
      <c r="G24" s="100">
        <v>4</v>
      </c>
      <c r="H24" s="100">
        <v>1</v>
      </c>
      <c r="I24" s="18"/>
      <c r="J24" s="18"/>
      <c r="K24" s="136" t="str">
        <f>B19</f>
        <v>CLUB SPORTINCA</v>
      </c>
      <c r="L24" s="137" t="s">
        <v>6</v>
      </c>
      <c r="M24" s="138" t="str">
        <f>B18</f>
        <v>PRINCIPES DE ESPAÑA</v>
      </c>
      <c r="N24" s="139"/>
      <c r="O24" s="140"/>
      <c r="P24" s="100"/>
      <c r="Q24" s="100"/>
      <c r="R24" s="144"/>
    </row>
    <row r="25" spans="1:18" s="6" customFormat="1" ht="15" customHeight="1">
      <c r="A25" s="18"/>
      <c r="B25" s="18"/>
      <c r="C25" s="18"/>
      <c r="D25" s="18"/>
      <c r="E25" s="145"/>
      <c r="F25" s="7"/>
      <c r="G25" s="146"/>
      <c r="H25" s="61"/>
      <c r="I25" s="18"/>
      <c r="J25" s="18"/>
      <c r="K25" s="18"/>
      <c r="L25" s="18"/>
      <c r="M25" s="18"/>
      <c r="N25" s="18"/>
      <c r="O25" s="18"/>
      <c r="P25" s="61"/>
      <c r="Q25" s="61"/>
      <c r="R25" s="18"/>
    </row>
    <row r="26" spans="1:18" s="6" customFormat="1" ht="15" customHeight="1">
      <c r="A26" s="18"/>
      <c r="B26" s="172" t="s">
        <v>65</v>
      </c>
      <c r="C26" s="94"/>
      <c r="D26" s="95"/>
      <c r="E26" s="145"/>
      <c r="F26" s="7"/>
      <c r="G26" s="61"/>
      <c r="H26" s="147"/>
      <c r="I26" s="18"/>
      <c r="J26" s="18"/>
      <c r="K26" s="172" t="s">
        <v>67</v>
      </c>
      <c r="L26" s="94"/>
      <c r="M26" s="95"/>
      <c r="N26" s="18"/>
      <c r="O26" s="18"/>
      <c r="P26" s="61"/>
      <c r="Q26" s="61"/>
      <c r="R26" s="18"/>
    </row>
    <row r="27" spans="1:18" s="6" customFormat="1" ht="15" customHeight="1">
      <c r="A27" s="18"/>
      <c r="B27" s="136" t="str">
        <f>B15</f>
        <v>SPORTING TC</v>
      </c>
      <c r="C27" s="141" t="s">
        <v>6</v>
      </c>
      <c r="D27" s="138" t="str">
        <f>B18</f>
        <v>PRINCIPES DE ESPAÑA</v>
      </c>
      <c r="E27" s="139"/>
      <c r="F27" s="140"/>
      <c r="G27" s="142"/>
      <c r="H27" s="100"/>
      <c r="I27" s="143"/>
      <c r="J27" s="18"/>
      <c r="K27" s="136" t="str">
        <f>B17</f>
        <v>ACTION TT</v>
      </c>
      <c r="L27" s="137" t="s">
        <v>6</v>
      </c>
      <c r="M27" s="138" t="str">
        <f>B15</f>
        <v>SPORTING TC</v>
      </c>
      <c r="N27" s="139"/>
      <c r="O27" s="140"/>
      <c r="P27" s="100"/>
      <c r="Q27" s="100"/>
      <c r="R27" s="144"/>
    </row>
    <row r="28" spans="1:18" s="6" customFormat="1" ht="15" customHeight="1">
      <c r="A28" s="18"/>
      <c r="B28" s="136" t="str">
        <f>B16</f>
        <v>CT LA SALLE</v>
      </c>
      <c r="C28" s="137" t="s">
        <v>6</v>
      </c>
      <c r="D28" s="138" t="str">
        <f>B17</f>
        <v>ACTION TT</v>
      </c>
      <c r="E28" s="139"/>
      <c r="F28" s="140"/>
      <c r="G28" s="100"/>
      <c r="H28" s="100"/>
      <c r="I28" s="143"/>
      <c r="J28" s="18"/>
      <c r="K28" s="136" t="str">
        <f>B18</f>
        <v>PRINCIPES DE ESPAÑA</v>
      </c>
      <c r="L28" s="137" t="s">
        <v>6</v>
      </c>
      <c r="M28" s="138" t="str">
        <f>B14</f>
        <v>CT PAGUERA</v>
      </c>
      <c r="N28" s="139"/>
      <c r="O28" s="140"/>
      <c r="P28" s="100"/>
      <c r="Q28" s="100"/>
      <c r="R28" s="144"/>
    </row>
    <row r="29" spans="1:18" s="6" customFormat="1" ht="15" customHeight="1">
      <c r="A29" s="18"/>
      <c r="B29" s="138" t="str">
        <f>B14</f>
        <v>CT PAGUERA</v>
      </c>
      <c r="C29" s="137" t="s">
        <v>6</v>
      </c>
      <c r="D29" s="138" t="str">
        <f>B19</f>
        <v>CLUB SPORTINCA</v>
      </c>
      <c r="E29" s="139"/>
      <c r="F29" s="140"/>
      <c r="G29" s="117"/>
      <c r="H29" s="117"/>
      <c r="I29" s="18"/>
      <c r="J29" s="18"/>
      <c r="K29" s="138" t="str">
        <f>B16</f>
        <v>CT LA SALLE</v>
      </c>
      <c r="L29" s="137" t="s">
        <v>6</v>
      </c>
      <c r="M29" s="138" t="str">
        <f>B19</f>
        <v>CLUB SPORTINCA</v>
      </c>
      <c r="N29" s="139"/>
      <c r="O29" s="140"/>
      <c r="P29" s="117"/>
      <c r="Q29" s="117"/>
      <c r="R29" s="144"/>
    </row>
    <row r="30" spans="1:18" s="6" customFormat="1" ht="15" customHeight="1">
      <c r="A30" s="18"/>
      <c r="B30" s="18"/>
      <c r="C30" s="18"/>
      <c r="D30" s="18"/>
      <c r="E30" s="18"/>
      <c r="F30" s="18"/>
      <c r="G30" s="61"/>
      <c r="H30" s="61"/>
      <c r="I30" s="18"/>
      <c r="J30" s="18"/>
      <c r="K30" s="18"/>
      <c r="L30" s="18"/>
      <c r="M30" s="18"/>
      <c r="N30" s="18"/>
      <c r="O30" s="18"/>
      <c r="P30" s="18"/>
      <c r="Q30" s="18"/>
      <c r="R30" s="18"/>
    </row>
    <row r="31" spans="1:18" s="6" customFormat="1" ht="15" customHeight="1">
      <c r="A31" s="18"/>
      <c r="B31" s="172" t="s">
        <v>62</v>
      </c>
      <c r="C31" s="94"/>
      <c r="D31" s="95"/>
      <c r="E31" s="18"/>
      <c r="F31" s="18"/>
      <c r="G31" s="61"/>
      <c r="H31" s="61"/>
      <c r="I31" s="18"/>
      <c r="J31" s="18"/>
      <c r="K31" s="148"/>
      <c r="L31" s="18"/>
      <c r="M31" s="18"/>
      <c r="N31" s="18"/>
      <c r="O31" s="18"/>
      <c r="P31" s="18"/>
      <c r="Q31" s="18"/>
      <c r="R31" s="18"/>
    </row>
    <row r="32" spans="1:18" s="6" customFormat="1" ht="15" customHeight="1">
      <c r="A32" s="18"/>
      <c r="B32" s="138" t="str">
        <f>B16</f>
        <v>CT LA SALLE</v>
      </c>
      <c r="C32" s="137" t="s">
        <v>6</v>
      </c>
      <c r="D32" s="138" t="str">
        <f>B14</f>
        <v>CT PAGUERA</v>
      </c>
      <c r="E32" s="139"/>
      <c r="F32" s="140"/>
      <c r="G32" s="117"/>
      <c r="H32" s="117"/>
      <c r="I32" s="18"/>
      <c r="J32" s="18"/>
      <c r="K32" s="109" t="s">
        <v>74</v>
      </c>
      <c r="L32" s="18"/>
      <c r="M32" s="18"/>
      <c r="N32" s="18"/>
      <c r="O32" s="18"/>
      <c r="P32" s="18"/>
      <c r="Q32" s="18"/>
      <c r="R32" s="18"/>
    </row>
    <row r="33" spans="1:18" s="6" customFormat="1" ht="15" customHeight="1">
      <c r="A33" s="18"/>
      <c r="B33" s="136" t="str">
        <f>B17</f>
        <v>ACTION TT</v>
      </c>
      <c r="C33" s="141" t="s">
        <v>6</v>
      </c>
      <c r="D33" s="138" t="str">
        <f>B18</f>
        <v>PRINCIPES DE ESPAÑA</v>
      </c>
      <c r="E33" s="139"/>
      <c r="F33" s="140"/>
      <c r="G33" s="117"/>
      <c r="H33" s="117"/>
      <c r="I33" s="18"/>
      <c r="J33" s="18"/>
      <c r="K33" s="70"/>
      <c r="L33" s="18"/>
      <c r="M33" s="18"/>
      <c r="N33" s="18"/>
      <c r="O33" s="18"/>
      <c r="P33" s="18"/>
      <c r="Q33" s="18"/>
      <c r="R33" s="18"/>
    </row>
    <row r="34" spans="1:18" s="6" customFormat="1" ht="15" customHeight="1">
      <c r="A34" s="18"/>
      <c r="B34" s="136" t="str">
        <f>B15</f>
        <v>SPORTING TC</v>
      </c>
      <c r="C34" s="137" t="s">
        <v>6</v>
      </c>
      <c r="D34" s="138" t="str">
        <f>B19</f>
        <v>CLUB SPORTINCA</v>
      </c>
      <c r="E34" s="139"/>
      <c r="F34" s="140"/>
      <c r="G34" s="117"/>
      <c r="H34" s="117"/>
      <c r="I34" s="144"/>
      <c r="J34" s="18"/>
      <c r="K34" s="148"/>
      <c r="L34" s="18"/>
      <c r="M34" s="18"/>
      <c r="N34" s="18"/>
      <c r="O34" s="18"/>
      <c r="P34" s="18"/>
      <c r="Q34" s="18"/>
      <c r="R34" s="18"/>
    </row>
    <row r="35" spans="1:18" s="6" customForma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09"/>
      <c r="L35" s="18"/>
      <c r="M35" s="18"/>
      <c r="N35" s="18"/>
      <c r="O35" s="18"/>
      <c r="P35" s="18"/>
      <c r="Q35" s="18"/>
      <c r="R35" s="18"/>
    </row>
    <row r="36" spans="1:18" s="6" customForma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70"/>
      <c r="L36" s="18"/>
      <c r="M36" s="18"/>
      <c r="N36" s="18"/>
      <c r="O36" s="18"/>
      <c r="P36" s="18"/>
      <c r="Q36" s="18"/>
      <c r="R36" s="18"/>
    </row>
    <row r="37" spans="1:18" ht="12.95" customHeight="1">
      <c r="B37" s="71"/>
    </row>
    <row r="38" spans="1:18" ht="12.95" customHeight="1"/>
    <row r="39" spans="1:18" ht="12.95" customHeight="1"/>
    <row r="40" spans="1:18" ht="12.95" customHeight="1"/>
    <row r="41" spans="1:18" ht="12.95" customHeight="1"/>
    <row r="42" spans="1:18" ht="12.95" customHeight="1"/>
    <row r="43" spans="1:18" ht="15.95" customHeight="1"/>
    <row r="44" spans="1:18" ht="15.95" customHeight="1"/>
    <row r="45" spans="1:18" ht="15.95" customHeight="1"/>
  </sheetData>
  <mergeCells count="1">
    <mergeCell ref="B6:L6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FC449-DF31-4626-A38C-F5028D9B40A4}">
  <dimension ref="A1:U18"/>
  <sheetViews>
    <sheetView workbookViewId="0">
      <selection activeCell="N24" sqref="N24"/>
    </sheetView>
  </sheetViews>
  <sheetFormatPr baseColWidth="10" defaultRowHeight="15"/>
  <cols>
    <col min="1" max="1" width="3.7109375" customWidth="1"/>
    <col min="2" max="2" width="24.140625" customWidth="1"/>
    <col min="3" max="3" width="6.5703125" customWidth="1"/>
    <col min="4" max="4" width="6.7109375" customWidth="1"/>
    <col min="5" max="8" width="7.5703125" customWidth="1"/>
    <col min="9" max="9" width="3.7109375" customWidth="1"/>
    <col min="10" max="10" width="23.85546875" customWidth="1"/>
    <col min="11" max="11" width="3.85546875" customWidth="1"/>
    <col min="12" max="12" width="24.42578125" customWidth="1"/>
    <col min="13" max="13" width="6.42578125" customWidth="1"/>
    <col min="14" max="14" width="7.28515625" customWidth="1"/>
    <col min="15" max="15" width="5.5703125" customWidth="1"/>
    <col min="16" max="16" width="20.42578125" customWidth="1"/>
    <col min="17" max="17" width="2.7109375" customWidth="1"/>
    <col min="18" max="18" width="19.7109375" customWidth="1"/>
    <col min="19" max="19" width="3.42578125" customWidth="1"/>
    <col min="20" max="20" width="3.5703125" customWidth="1"/>
  </cols>
  <sheetData>
    <row r="1" spans="1:21" ht="1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21" ht="18">
      <c r="A2" s="7"/>
      <c r="B2" s="163" t="s">
        <v>38</v>
      </c>
      <c r="C2" s="7"/>
      <c r="D2" s="7"/>
      <c r="E2" s="7"/>
      <c r="F2" s="7"/>
      <c r="G2" s="7"/>
      <c r="H2" s="7"/>
      <c r="I2" s="163"/>
      <c r="J2" s="7"/>
      <c r="K2" s="7"/>
      <c r="L2" s="7"/>
      <c r="M2" s="7"/>
      <c r="N2" s="7"/>
      <c r="O2" s="7"/>
      <c r="P2" s="7"/>
      <c r="Q2" s="7"/>
    </row>
    <row r="3" spans="1:21" ht="1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21" ht="15" customHeight="1">
      <c r="A4" s="73" t="s">
        <v>55</v>
      </c>
      <c r="B4" s="74"/>
      <c r="C4" s="18"/>
      <c r="D4" s="18"/>
      <c r="E4" s="18"/>
      <c r="F4" s="18"/>
      <c r="G4" s="18"/>
      <c r="H4" s="18"/>
      <c r="I4" s="55" t="s">
        <v>18</v>
      </c>
      <c r="J4" s="55"/>
      <c r="K4" s="55"/>
      <c r="L4" s="56"/>
      <c r="M4" s="56"/>
      <c r="N4" s="56"/>
      <c r="O4" s="56"/>
      <c r="P4" s="56"/>
      <c r="Q4" s="56"/>
      <c r="R4" s="56"/>
      <c r="S4" s="56"/>
      <c r="T4" s="56"/>
      <c r="U4" s="57"/>
    </row>
    <row r="5" spans="1:21" ht="15" customHeight="1">
      <c r="A5" s="18"/>
      <c r="B5" s="18"/>
      <c r="C5" s="18"/>
      <c r="D5" s="18"/>
      <c r="E5" s="18"/>
      <c r="F5" s="18"/>
      <c r="G5" s="18"/>
      <c r="H5" s="18"/>
      <c r="I5" s="55" t="s">
        <v>12</v>
      </c>
      <c r="J5" s="55"/>
      <c r="K5" s="55"/>
      <c r="L5" s="56"/>
      <c r="M5" s="56"/>
      <c r="N5" s="56"/>
      <c r="O5" s="56"/>
      <c r="P5" s="56"/>
      <c r="Q5" s="56"/>
      <c r="R5" s="56"/>
      <c r="S5" s="56"/>
      <c r="T5" s="56"/>
      <c r="U5" s="57"/>
    </row>
    <row r="6" spans="1:21" s="6" customFormat="1" ht="15" customHeight="1">
      <c r="A6" s="18"/>
      <c r="B6" s="18"/>
      <c r="C6" s="18"/>
      <c r="D6" s="18"/>
      <c r="E6" s="18"/>
      <c r="F6" s="18"/>
      <c r="G6" s="18"/>
      <c r="H6" s="18"/>
      <c r="I6" s="55" t="s">
        <v>11</v>
      </c>
      <c r="J6" s="55"/>
      <c r="K6" s="55"/>
      <c r="L6" s="56"/>
      <c r="M6" s="56"/>
      <c r="N6" s="56"/>
      <c r="O6" s="56"/>
      <c r="P6" s="56"/>
      <c r="Q6" s="56"/>
      <c r="R6" s="56"/>
      <c r="S6" s="56"/>
      <c r="T6" s="56"/>
      <c r="U6" s="57"/>
    </row>
    <row r="7" spans="1:21" s="6" customFormat="1" ht="15" customHeight="1">
      <c r="A7" s="18"/>
      <c r="B7" s="18"/>
      <c r="C7" s="18"/>
      <c r="D7" s="18"/>
      <c r="E7" s="18"/>
      <c r="F7" s="18"/>
      <c r="G7" s="18"/>
      <c r="H7" s="18"/>
      <c r="I7" s="164"/>
      <c r="J7" s="108"/>
      <c r="K7" s="108"/>
      <c r="L7" s="108"/>
      <c r="M7" s="108"/>
      <c r="N7" s="108"/>
      <c r="O7" s="108"/>
      <c r="P7" s="108"/>
      <c r="Q7" s="108"/>
    </row>
    <row r="8" spans="1:21" s="6" customFormat="1" ht="15" customHeight="1">
      <c r="A8" s="18"/>
      <c r="B8" s="18"/>
      <c r="C8" s="18"/>
      <c r="D8" s="18"/>
      <c r="E8" s="18"/>
      <c r="F8" s="18"/>
      <c r="G8" s="18"/>
      <c r="H8" s="18"/>
      <c r="I8" s="164"/>
      <c r="J8" s="108"/>
      <c r="K8" s="108"/>
      <c r="L8" s="108"/>
      <c r="M8" s="108"/>
      <c r="N8" s="108"/>
      <c r="O8" s="108"/>
      <c r="P8" s="108"/>
      <c r="Q8" s="108"/>
    </row>
    <row r="9" spans="1:21" s="6" customFormat="1" ht="15" customHeight="1">
      <c r="A9" s="18"/>
      <c r="B9" s="18"/>
      <c r="C9" s="18"/>
      <c r="D9" s="18"/>
      <c r="E9" s="18"/>
      <c r="F9" s="18"/>
      <c r="G9" s="18"/>
      <c r="H9" s="18"/>
      <c r="I9" s="164"/>
      <c r="J9" s="108"/>
      <c r="K9" s="108"/>
      <c r="L9" s="108"/>
      <c r="M9" s="108"/>
      <c r="N9" s="108"/>
      <c r="O9" s="108"/>
      <c r="P9" s="108"/>
      <c r="Q9" s="108"/>
    </row>
    <row r="10" spans="1:21" s="6" customFormat="1" ht="15.75" thickBot="1">
      <c r="B10" s="22"/>
      <c r="C10" s="18"/>
      <c r="D10" s="18"/>
      <c r="E10" s="23"/>
      <c r="F10" s="23"/>
      <c r="G10" s="23"/>
      <c r="H10" s="23"/>
      <c r="I10" s="23"/>
      <c r="J10" s="23"/>
      <c r="K10" s="23"/>
    </row>
    <row r="11" spans="1:21" s="6" customFormat="1" ht="16.5" customHeight="1" thickBot="1">
      <c r="A11" s="8"/>
      <c r="B11" s="4" t="s">
        <v>54</v>
      </c>
      <c r="C11" s="167" t="s">
        <v>2</v>
      </c>
      <c r="D11" s="77" t="s">
        <v>0</v>
      </c>
      <c r="E11" s="78" t="s">
        <v>1</v>
      </c>
      <c r="F11" s="78" t="s">
        <v>3</v>
      </c>
      <c r="G11" s="79" t="s">
        <v>4</v>
      </c>
      <c r="H11" s="168" t="s">
        <v>56</v>
      </c>
      <c r="J11" s="172" t="s">
        <v>69</v>
      </c>
      <c r="K11" s="94"/>
      <c r="L11" s="5"/>
      <c r="M11" s="60"/>
    </row>
    <row r="12" spans="1:21" s="6" customFormat="1" ht="15.75" customHeight="1">
      <c r="A12" s="1">
        <v>1</v>
      </c>
      <c r="B12" s="81" t="s">
        <v>22</v>
      </c>
      <c r="C12" s="9">
        <f>COUNT(M12,N15,#REF!,#REF!)</f>
        <v>0</v>
      </c>
      <c r="D12" s="9">
        <f>IF(M12&gt;N12,1,0)+IF(N15&gt;M15,1,0)</f>
        <v>0</v>
      </c>
      <c r="E12" s="9">
        <f>C12-D12</f>
        <v>0</v>
      </c>
      <c r="F12" s="9">
        <f>VALUE(M12+N15)</f>
        <v>0</v>
      </c>
      <c r="G12" s="9">
        <f>VALUE(N12+M15)</f>
        <v>0</v>
      </c>
      <c r="H12" s="169"/>
      <c r="I12" s="165"/>
      <c r="J12" s="97" t="str">
        <f>B12</f>
        <v>SPORTING TC</v>
      </c>
      <c r="K12" s="98" t="s">
        <v>6</v>
      </c>
      <c r="L12" s="99" t="s">
        <v>8</v>
      </c>
      <c r="M12" s="100"/>
      <c r="N12" s="100"/>
    </row>
    <row r="13" spans="1:21" s="6" customFormat="1" ht="16.5" customHeight="1" thickBot="1">
      <c r="A13" s="3">
        <v>2</v>
      </c>
      <c r="B13" s="170" t="s">
        <v>8</v>
      </c>
      <c r="C13" s="14">
        <f>COUNT(N12,M15,#REF!,#REF!)</f>
        <v>0</v>
      </c>
      <c r="D13" s="14">
        <f>IF(N12&gt;M12,1,0)+IF(M15&gt;N15,1,0)</f>
        <v>0</v>
      </c>
      <c r="E13" s="14">
        <f>C13-D13</f>
        <v>0</v>
      </c>
      <c r="F13" s="14">
        <f>VALUE(N12+M15)</f>
        <v>0</v>
      </c>
      <c r="G13" s="14">
        <f>VALUE(N15+M12)</f>
        <v>0</v>
      </c>
      <c r="H13" s="15"/>
      <c r="I13" s="165"/>
    </row>
    <row r="14" spans="1:21" s="6" customFormat="1" ht="15.75" customHeight="1">
      <c r="B14" s="166"/>
      <c r="J14" s="172" t="s">
        <v>70</v>
      </c>
      <c r="K14" s="94"/>
      <c r="L14" s="5"/>
      <c r="M14" s="60"/>
    </row>
    <row r="15" spans="1:21" s="6" customFormat="1" ht="16.5" customHeight="1">
      <c r="J15" s="97" t="s">
        <v>8</v>
      </c>
      <c r="K15" s="98" t="s">
        <v>6</v>
      </c>
      <c r="L15" s="99" t="str">
        <f>B12</f>
        <v>SPORTING TC</v>
      </c>
      <c r="M15" s="100"/>
      <c r="N15" s="100"/>
    </row>
    <row r="18" spans="10:10">
      <c r="J18" s="109" t="s">
        <v>74</v>
      </c>
    </row>
  </sheetData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X49"/>
  <sheetViews>
    <sheetView topLeftCell="B1" zoomScaleNormal="100" workbookViewId="0">
      <selection activeCell="F33" sqref="F33"/>
    </sheetView>
  </sheetViews>
  <sheetFormatPr baseColWidth="10" defaultRowHeight="15"/>
  <cols>
    <col min="1" max="1" width="3.7109375" customWidth="1"/>
    <col min="2" max="2" width="25.42578125" customWidth="1"/>
    <col min="3" max="3" width="3.85546875" customWidth="1"/>
    <col min="4" max="4" width="24.7109375" customWidth="1"/>
    <col min="5" max="10" width="6.7109375" customWidth="1"/>
    <col min="11" max="11" width="8.42578125" customWidth="1"/>
    <col min="12" max="12" width="25.140625" customWidth="1"/>
    <col min="13" max="13" width="3.7109375" customWidth="1"/>
    <col min="14" max="14" width="25.140625" customWidth="1"/>
    <col min="15" max="16" width="6.5703125" customWidth="1"/>
    <col min="17" max="17" width="4.28515625" customWidth="1"/>
    <col min="18" max="18" width="21.28515625" customWidth="1"/>
    <col min="19" max="20" width="3.7109375" customWidth="1"/>
  </cols>
  <sheetData>
    <row r="1" spans="1:21" ht="18">
      <c r="A1" s="7"/>
      <c r="B1" s="31" t="s">
        <v>38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21" ht="7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21" ht="15.75" customHeight="1">
      <c r="A3" s="7"/>
      <c r="B3" s="29" t="s">
        <v>28</v>
      </c>
      <c r="C3" s="7"/>
      <c r="D3" s="7"/>
      <c r="E3" s="7"/>
      <c r="F3" s="32"/>
      <c r="G3" s="7"/>
      <c r="H3" s="7"/>
      <c r="I3" s="7"/>
      <c r="J3" s="7"/>
      <c r="K3" s="7"/>
      <c r="L3" s="7"/>
      <c r="M3" s="7"/>
      <c r="N3" s="7"/>
      <c r="O3" s="7"/>
      <c r="P3" s="7"/>
    </row>
    <row r="4" spans="1:21" ht="8.25" customHeight="1">
      <c r="A4" s="7"/>
      <c r="B4" s="19"/>
      <c r="C4" s="7"/>
      <c r="D4" s="7"/>
      <c r="E4" s="7"/>
      <c r="F4" s="20"/>
      <c r="G4" s="7"/>
      <c r="H4" s="7"/>
      <c r="I4" s="7"/>
      <c r="J4" s="21"/>
      <c r="K4" s="7"/>
      <c r="L4" s="7"/>
      <c r="M4" s="7"/>
      <c r="N4" s="7"/>
      <c r="O4" s="7"/>
      <c r="P4" s="7"/>
    </row>
    <row r="5" spans="1:21" ht="14.25" customHeight="1">
      <c r="A5" s="7"/>
      <c r="B5" s="47" t="s">
        <v>16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s="33" customFormat="1" ht="14.1" customHeight="1">
      <c r="B6" s="185" t="s">
        <v>21</v>
      </c>
      <c r="C6" s="185"/>
      <c r="D6" s="185"/>
      <c r="E6" s="185"/>
      <c r="F6" s="185"/>
      <c r="G6" s="185"/>
      <c r="H6" s="185"/>
      <c r="I6" s="185"/>
      <c r="J6" s="185"/>
      <c r="K6" s="185"/>
      <c r="L6" s="185"/>
    </row>
    <row r="7" spans="1:21" s="6" customFormat="1" ht="9" customHeight="1">
      <c r="A7" s="18"/>
      <c r="B7" s="22"/>
      <c r="C7" s="18"/>
      <c r="D7" s="18"/>
      <c r="E7" s="23"/>
      <c r="F7" s="23"/>
      <c r="G7" s="23"/>
      <c r="H7" s="23"/>
      <c r="I7" s="23"/>
      <c r="J7" s="23"/>
      <c r="K7" s="23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s="6" customFormat="1" ht="14.1" customHeight="1">
      <c r="A8" s="18"/>
      <c r="B8" s="55" t="s">
        <v>18</v>
      </c>
      <c r="C8" s="55"/>
      <c r="D8" s="55"/>
      <c r="E8" s="56"/>
      <c r="F8" s="56"/>
      <c r="G8" s="56"/>
      <c r="H8" s="56"/>
      <c r="I8" s="56"/>
      <c r="J8" s="56"/>
      <c r="K8" s="56"/>
      <c r="L8" s="56"/>
      <c r="M8" s="56"/>
      <c r="N8" s="57"/>
      <c r="O8" s="58"/>
      <c r="P8" s="58"/>
      <c r="Q8" s="18"/>
      <c r="R8" s="18"/>
      <c r="S8" s="18"/>
      <c r="T8" s="18"/>
      <c r="U8" s="18"/>
    </row>
    <row r="9" spans="1:21" s="6" customFormat="1" ht="14.1" customHeight="1">
      <c r="A9" s="18"/>
      <c r="B9" s="55" t="s">
        <v>12</v>
      </c>
      <c r="C9" s="55"/>
      <c r="D9" s="55"/>
      <c r="E9" s="56"/>
      <c r="F9" s="56"/>
      <c r="G9" s="56"/>
      <c r="H9" s="56"/>
      <c r="I9" s="56"/>
      <c r="J9" s="56"/>
      <c r="K9" s="56"/>
      <c r="L9" s="56"/>
      <c r="M9" s="56"/>
      <c r="N9" s="57"/>
      <c r="O9" s="58"/>
      <c r="P9" s="58"/>
      <c r="Q9" s="18"/>
      <c r="R9" s="18"/>
      <c r="S9" s="18"/>
      <c r="T9" s="18"/>
      <c r="U9" s="18"/>
    </row>
    <row r="10" spans="1:21" s="6" customFormat="1" ht="14.1" customHeight="1">
      <c r="A10" s="18"/>
      <c r="B10" s="55" t="s">
        <v>11</v>
      </c>
      <c r="C10" s="55"/>
      <c r="D10" s="55"/>
      <c r="E10" s="56"/>
      <c r="F10" s="56"/>
      <c r="G10" s="56"/>
      <c r="H10" s="56"/>
      <c r="I10" s="56"/>
      <c r="J10" s="56"/>
      <c r="K10" s="56"/>
      <c r="L10" s="56"/>
      <c r="M10" s="56"/>
      <c r="N10" s="57"/>
      <c r="O10" s="58"/>
      <c r="P10" s="58"/>
      <c r="Q10" s="18"/>
      <c r="R10" s="18"/>
      <c r="S10" s="18"/>
      <c r="T10" s="18"/>
      <c r="U10" s="18"/>
    </row>
    <row r="11" spans="1:2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15.75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s="6" customFormat="1" ht="20.25" customHeight="1" thickBot="1">
      <c r="C13" s="75"/>
      <c r="D13" s="4" t="s">
        <v>46</v>
      </c>
      <c r="E13" s="4" t="s">
        <v>48</v>
      </c>
      <c r="F13" s="76" t="s">
        <v>2</v>
      </c>
      <c r="G13" s="77" t="s">
        <v>0</v>
      </c>
      <c r="H13" s="78" t="s">
        <v>1</v>
      </c>
      <c r="I13" s="78" t="s">
        <v>3</v>
      </c>
      <c r="J13" s="79" t="s">
        <v>4</v>
      </c>
      <c r="K13" s="79" t="s">
        <v>5</v>
      </c>
      <c r="L13" s="80" t="s">
        <v>47</v>
      </c>
    </row>
    <row r="14" spans="1:21" s="6" customFormat="1" ht="17.100000000000001" customHeight="1">
      <c r="C14" s="1">
        <v>1</v>
      </c>
      <c r="D14" s="81" t="s">
        <v>20</v>
      </c>
      <c r="E14" s="122">
        <v>2908</v>
      </c>
      <c r="F14" s="82">
        <f>COUNT(O39,F42,E37,P25,O31,F26,F33)</f>
        <v>1</v>
      </c>
      <c r="G14" s="82">
        <f>IF(O39&gt;P39,1,0)+IF(F42&gt;E42,1,0)+IF(E37&gt;F37,1,0)+IF(P25&gt;O25,1,0)+IF(O31&gt;P31,1,0)+IF(F26&gt;E26,1,0)+IF(F33&gt;E33,1,0)</f>
        <v>1</v>
      </c>
      <c r="H14" s="82">
        <f>IF(O39&lt;P39,1,0)+IF(F42&lt;E42,1,0)+IF(E37&lt;F37,1,0)+IF(P25&lt;O25,1,0)+IF(O31&lt;P31,1,0)+IF(F26&lt;E26,1,0)+IF(E33&gt;F33,1,0)</f>
        <v>0</v>
      </c>
      <c r="I14" s="82">
        <f>VALUE(O39+F42+E37+P25+O31+F26+F33)</f>
        <v>5</v>
      </c>
      <c r="J14" s="82">
        <f>VALUE(P39+E42+F37+O25+P31+E26+E33)</f>
        <v>0</v>
      </c>
      <c r="K14" s="82">
        <f t="shared" ref="J14:K21" si="0">AVERAGE(I14-J14)</f>
        <v>5</v>
      </c>
      <c r="L14" s="83"/>
    </row>
    <row r="15" spans="1:21" s="6" customFormat="1" ht="17.100000000000001" customHeight="1">
      <c r="C15" s="84">
        <v>2</v>
      </c>
      <c r="D15" s="85" t="s">
        <v>26</v>
      </c>
      <c r="E15" s="123">
        <v>6080</v>
      </c>
      <c r="F15" s="86">
        <f>COUNT(E30,P39,E38,P24,O32,F25,F45)</f>
        <v>2</v>
      </c>
      <c r="G15" s="86">
        <f>IF(E30&gt;F30,1,0)+IF(P39&gt;O39,1,0)+IF(E38&gt;F38,1,0)+IF(P24&gt;O24,1,0)+IF(O32&gt;P32,1,0)+IF(F25&gt;E25,1,0)+IF(F45&gt;E45,1,0)</f>
        <v>1</v>
      </c>
      <c r="H15" s="86">
        <f>IF(E30&lt;F30,1,0)+IF(P39&lt;O39,1,0)+IF(E38&lt;F38,1,0)+IF(P24&lt;O24,1,0)+IF(O32&lt;P32,1,0)+IF(F25&lt;E25,1,0)+IF(E45&gt;F45,1,0)</f>
        <v>1</v>
      </c>
      <c r="I15" s="86">
        <f>VALUE(E30+P39+E38+P24+O32+F25+F45)</f>
        <v>4</v>
      </c>
      <c r="J15" s="86">
        <f>VALUE(F30+O39+F38+O24+P32+E25+E45)</f>
        <v>6</v>
      </c>
      <c r="K15" s="86">
        <f t="shared" si="0"/>
        <v>-2</v>
      </c>
      <c r="L15" s="87"/>
    </row>
    <row r="16" spans="1:21" s="6" customFormat="1" ht="17.100000000000001" customHeight="1">
      <c r="C16" s="2">
        <v>3</v>
      </c>
      <c r="D16" s="85" t="s">
        <v>37</v>
      </c>
      <c r="E16" s="123">
        <v>6782</v>
      </c>
      <c r="F16" s="86">
        <f>COUNT(E31,P38,E42,F38,O33,F24,O27)</f>
        <v>1</v>
      </c>
      <c r="G16" s="86">
        <f>IF(E31&gt;F31,1,0)+IF(P38&gt;O38,1,0)+IF(E42&gt;F42,1,0)+IF(F38&gt;E38,1,0)+IF(O33&gt;P33,1,0)+IF(F24&gt;E24,1,0)+IF(O27&gt;P27,1,0)</f>
        <v>1</v>
      </c>
      <c r="H16" s="86">
        <f>IF(E31&lt;F31,1,0)+IF(P38&lt;O38,1,0)+IF(E42&lt;F42,1,0)+IF(F38&lt;E38,1,0)+IF(O33&lt;P33,1,0)+IF(F24&lt;E24,1,0)+IF(O27&lt;P27,1,0)</f>
        <v>0</v>
      </c>
      <c r="I16" s="86">
        <f>VALUE(E31+P38+E42+F38+O33+F24+O27)</f>
        <v>10</v>
      </c>
      <c r="J16" s="86">
        <f>VALUE(F31+O38+F42+E38+P33+E24+P27)</f>
        <v>0</v>
      </c>
      <c r="K16" s="86">
        <f t="shared" si="0"/>
        <v>10</v>
      </c>
      <c r="L16" s="87"/>
    </row>
    <row r="17" spans="2:17" s="6" customFormat="1" ht="17.100000000000001" customHeight="1">
      <c r="C17" s="2">
        <v>4</v>
      </c>
      <c r="D17" s="85" t="s">
        <v>22</v>
      </c>
      <c r="E17" s="123">
        <v>7805</v>
      </c>
      <c r="F17" s="86">
        <f>COUNT(E32,P37,E43,F37,O24,P33,E27)</f>
        <v>1</v>
      </c>
      <c r="G17" s="86">
        <f>IF(E32&gt;F32,1,0)+IF(P37&gt;O37,1,0)+IF(E43&gt;F43,1,0)+IF(F37&gt;E37,1,0)+IF(O24&gt;P24,1,0)+IF(P33&gt;O33,1,0)+IF(E27&gt;F27,1,0)</f>
        <v>1</v>
      </c>
      <c r="H17" s="86">
        <f>F17-G17</f>
        <v>0</v>
      </c>
      <c r="I17" s="86">
        <f>VALUE(E32+E43+F37+O24+P33+E27+P37)</f>
        <v>4</v>
      </c>
      <c r="J17" s="86">
        <f>VALUE(F32+F43+E37+P24+O33+F27+O37)</f>
        <v>1</v>
      </c>
      <c r="K17" s="86">
        <f t="shared" si="0"/>
        <v>3</v>
      </c>
      <c r="L17" s="87"/>
    </row>
    <row r="18" spans="2:17" s="6" customFormat="1" ht="17.100000000000001" customHeight="1">
      <c r="C18" s="84">
        <v>5</v>
      </c>
      <c r="D18" s="88" t="s">
        <v>9</v>
      </c>
      <c r="E18" s="124">
        <v>8765</v>
      </c>
      <c r="F18" s="89">
        <f>COUNT(F32,E44,F36,O25,P32,E24,O40)</f>
        <v>2</v>
      </c>
      <c r="G18" s="89">
        <f>IF(F32&gt;E32,1,0)+IF(E44&gt;F44,1,0)+IF(F36&gt;E36,1,0)+IF(O25&gt;P25,1,0)+IF(P32&gt;O32,1,0)+IF(E24&gt;F24,1,0)+IF(O40&gt;P40,1,0)</f>
        <v>0</v>
      </c>
      <c r="H18" s="89">
        <f>F18-G18</f>
        <v>2</v>
      </c>
      <c r="I18" s="89">
        <f>VALUE(F32+E44+F36+O25+P32+E24+O40)</f>
        <v>1</v>
      </c>
      <c r="J18" s="89">
        <f>VALUE(E32+F44+E36+P25+O32+F24+P40)</f>
        <v>14</v>
      </c>
      <c r="K18" s="89">
        <f t="shared" si="0"/>
        <v>-13</v>
      </c>
      <c r="L18" s="87"/>
    </row>
    <row r="19" spans="2:17" s="6" customFormat="1" ht="17.100000000000001" customHeight="1">
      <c r="C19" s="2">
        <v>6</v>
      </c>
      <c r="D19" s="88" t="s">
        <v>14</v>
      </c>
      <c r="E19" s="124">
        <v>9619</v>
      </c>
      <c r="F19" s="89">
        <f>COUNT(F31,O37,F44,O26,P31,E25,E39)</f>
        <v>1</v>
      </c>
      <c r="G19" s="89">
        <f>IF(F31&gt;E31,1,0)+IF(O37&gt;P37,1,0)+IF(F44&gt;E44,1,0)+IF(O26&gt;P26,1,0)+IF(P31&gt;O31,1,0)+IF(E25&gt;F25,1,0)+IF(E39&gt;F39,1,0)</f>
        <v>0</v>
      </c>
      <c r="H19" s="89">
        <f>F19-G19</f>
        <v>1</v>
      </c>
      <c r="I19" s="89">
        <f>VALUE(F31+O37+F44+O26+P31+E25+E39)</f>
        <v>2</v>
      </c>
      <c r="J19" s="89">
        <f>VALUE(E31+P37+E44+P26+O31+F25+F39)</f>
        <v>3</v>
      </c>
      <c r="K19" s="89">
        <f t="shared" si="0"/>
        <v>-1</v>
      </c>
      <c r="L19" s="90"/>
    </row>
    <row r="20" spans="2:17" s="6" customFormat="1" ht="17.100000000000001" customHeight="1" thickBot="1">
      <c r="C20" s="3">
        <v>7</v>
      </c>
      <c r="D20" s="91" t="s">
        <v>29</v>
      </c>
      <c r="E20" s="125">
        <v>11202</v>
      </c>
      <c r="F20" s="92">
        <f>COUNT(F30,O38,F43,E36,P26,E26,P34)</f>
        <v>2</v>
      </c>
      <c r="G20" s="92">
        <f>IF(F30&gt;E30,1,0)+IF(O38&gt;P38,1,0)+IF(F43&gt;E43,1,0)+IF(E36&gt;F36,1,0)+IF(P26&gt;O26,1,0)+IF(E26&gt;F26,1,0)+IF(P34&gt;O34,1,0)</f>
        <v>1</v>
      </c>
      <c r="H20" s="92">
        <f>F20-G20</f>
        <v>1</v>
      </c>
      <c r="I20" s="92">
        <f>VALUE(F30+O38+F43+E36+P26+E26+P34)</f>
        <v>4</v>
      </c>
      <c r="J20" s="92">
        <f>VALUE(E30+P38+E43+F36+O26+F26+O34)</f>
        <v>6</v>
      </c>
      <c r="K20" s="92">
        <f t="shared" si="0"/>
        <v>-2</v>
      </c>
      <c r="L20" s="93"/>
    </row>
    <row r="21" spans="2:17" s="18" customFormat="1" ht="15" customHeight="1">
      <c r="C21" s="62"/>
      <c r="D21" s="113" t="s">
        <v>10</v>
      </c>
      <c r="E21" s="121">
        <f>COUNT(E33,O34,E45,F39,P40,F27,P27)</f>
        <v>0</v>
      </c>
      <c r="F21" s="121">
        <f>IF(E33&gt;F33,1,0)+IF(P40&gt;O40,1,0)+IF(E45&gt;F45,1,0)+IF(F39&gt;E39,1,0)+IF(P27&gt;O27,1,0)+IF(F27&gt;E27,1,0)+IF(O34&gt;P34,1,0)</f>
        <v>0</v>
      </c>
      <c r="G21" s="121">
        <f>E21-F21</f>
        <v>0</v>
      </c>
      <c r="H21" s="121">
        <f>VALUE(F27+E33+F39+E45+P27+O34+P40)</f>
        <v>0</v>
      </c>
      <c r="I21" s="121">
        <f>VALUE(E27+F33+E39+F45+O27+P34+O40)</f>
        <v>0</v>
      </c>
      <c r="J21" s="121">
        <f t="shared" si="0"/>
        <v>0</v>
      </c>
      <c r="K21" s="112"/>
    </row>
    <row r="22" spans="2:17" s="6" customFormat="1" ht="15" customHeight="1"/>
    <row r="23" spans="2:17" s="6" customFormat="1" ht="15" customHeight="1">
      <c r="B23" s="172" t="s">
        <v>41</v>
      </c>
      <c r="C23" s="94"/>
      <c r="D23" s="95"/>
      <c r="E23" s="96"/>
      <c r="F23"/>
      <c r="L23" s="172" t="s">
        <v>44</v>
      </c>
      <c r="M23" s="94"/>
      <c r="N23" s="95"/>
      <c r="O23" s="96"/>
      <c r="P23"/>
    </row>
    <row r="24" spans="2:17" s="6" customFormat="1" ht="15" customHeight="1">
      <c r="B24" s="97" t="str">
        <f>D18</f>
        <v>CT LA SALLE</v>
      </c>
      <c r="C24" s="98" t="s">
        <v>6</v>
      </c>
      <c r="D24" s="99" t="str">
        <f>D16</f>
        <v>OPEN MARRATXÍ "B"</v>
      </c>
      <c r="E24" s="105">
        <v>0</v>
      </c>
      <c r="F24" s="105">
        <v>10</v>
      </c>
      <c r="G24" s="101"/>
      <c r="L24" s="97" t="str">
        <f>D17</f>
        <v>SPORTING TC</v>
      </c>
      <c r="M24" s="98" t="s">
        <v>6</v>
      </c>
      <c r="N24" s="99" t="str">
        <f>D15</f>
        <v>PRINCIPES DE ESPAÑA</v>
      </c>
      <c r="O24" s="100"/>
      <c r="P24" s="100"/>
    </row>
    <row r="25" spans="2:17" s="6" customFormat="1" ht="15" customHeight="1">
      <c r="B25" s="97" t="str">
        <f>D19</f>
        <v>PLAYAS SANTA PONSA TC</v>
      </c>
      <c r="C25" s="98" t="s">
        <v>6</v>
      </c>
      <c r="D25" s="99" t="str">
        <f>D15</f>
        <v>PRINCIPES DE ESPAÑA</v>
      </c>
      <c r="E25" s="100">
        <v>2</v>
      </c>
      <c r="F25" s="100">
        <v>3</v>
      </c>
      <c r="G25" s="110"/>
      <c r="H25" s="111"/>
      <c r="L25" s="97" t="str">
        <f>D18</f>
        <v>CT LA SALLE</v>
      </c>
      <c r="M25" s="98" t="s">
        <v>6</v>
      </c>
      <c r="N25" s="99" t="str">
        <f>D14</f>
        <v>OPEN MARRATXÍ "A"</v>
      </c>
      <c r="O25" s="100"/>
      <c r="P25" s="100"/>
      <c r="Q25" s="102"/>
    </row>
    <row r="26" spans="2:17" s="6" customFormat="1" ht="15" customHeight="1">
      <c r="B26" s="97" t="str">
        <f>D20</f>
        <v>FUTURSPORT BALEAR</v>
      </c>
      <c r="C26" s="98" t="s">
        <v>6</v>
      </c>
      <c r="D26" s="99" t="str">
        <f>D14</f>
        <v>OPEN MARRATXÍ "A"</v>
      </c>
      <c r="E26" s="100">
        <v>0</v>
      </c>
      <c r="F26" s="100">
        <v>5</v>
      </c>
      <c r="L26" s="106" t="str">
        <f>D19</f>
        <v>PLAYAS SANTA PONSA TC</v>
      </c>
      <c r="M26" s="98" t="s">
        <v>6</v>
      </c>
      <c r="N26" s="107" t="str">
        <f>D20</f>
        <v>FUTURSPORT BALEAR</v>
      </c>
      <c r="O26" s="117"/>
      <c r="P26" s="117"/>
    </row>
    <row r="27" spans="2:17" s="6" customFormat="1" ht="15" customHeight="1">
      <c r="B27" s="97" t="str">
        <f>D17</f>
        <v>SPORTING TC</v>
      </c>
      <c r="C27" s="98"/>
      <c r="D27" s="114" t="str">
        <f>D21</f>
        <v>DESCANSA</v>
      </c>
      <c r="E27" s="118"/>
      <c r="F27" s="118"/>
      <c r="G27" s="101"/>
      <c r="L27" s="97" t="str">
        <f>D16</f>
        <v>OPEN MARRATXÍ "B"</v>
      </c>
      <c r="M27" s="103"/>
      <c r="N27" s="114" t="str">
        <f>D21</f>
        <v>DESCANSA</v>
      </c>
      <c r="O27" s="119"/>
      <c r="P27" s="119"/>
      <c r="Q27" s="104"/>
    </row>
    <row r="28" spans="2:17" s="6" customFormat="1" ht="15" customHeight="1"/>
    <row r="29" spans="2:17" s="6" customFormat="1" ht="15" customHeight="1">
      <c r="B29" s="172" t="s">
        <v>49</v>
      </c>
      <c r="C29" s="94"/>
      <c r="D29" s="95"/>
      <c r="F29"/>
      <c r="G29"/>
    </row>
    <row r="30" spans="2:17" s="6" customFormat="1" ht="15" customHeight="1">
      <c r="B30" s="97" t="str">
        <f>D15</f>
        <v>PRINCIPES DE ESPAÑA</v>
      </c>
      <c r="C30" s="98" t="s">
        <v>6</v>
      </c>
      <c r="D30" s="99" t="str">
        <f>D20</f>
        <v>FUTURSPORT BALEAR</v>
      </c>
      <c r="E30" s="100">
        <v>1</v>
      </c>
      <c r="F30" s="100">
        <v>4</v>
      </c>
      <c r="G30" s="104"/>
      <c r="L30" s="172" t="s">
        <v>63</v>
      </c>
      <c r="M30" s="94"/>
      <c r="N30" s="95"/>
      <c r="O30" s="96"/>
      <c r="P30"/>
    </row>
    <row r="31" spans="2:17" s="6" customFormat="1" ht="15" customHeight="1">
      <c r="B31" s="106" t="str">
        <f>D16</f>
        <v>OPEN MARRATXÍ "B"</v>
      </c>
      <c r="C31" s="98" t="s">
        <v>6</v>
      </c>
      <c r="D31" s="107" t="str">
        <f>D19</f>
        <v>PLAYAS SANTA PONSA TC</v>
      </c>
      <c r="E31" s="117"/>
      <c r="F31" s="117"/>
      <c r="G31" s="104"/>
      <c r="L31" s="97" t="str">
        <f>D14</f>
        <v>OPEN MARRATXÍ "A"</v>
      </c>
      <c r="M31" s="98" t="s">
        <v>6</v>
      </c>
      <c r="N31" s="99" t="str">
        <f>D19</f>
        <v>PLAYAS SANTA PONSA TC</v>
      </c>
      <c r="O31" s="100"/>
      <c r="P31" s="100"/>
      <c r="Q31" s="104"/>
    </row>
    <row r="32" spans="2:17" s="6" customFormat="1" ht="15" customHeight="1">
      <c r="B32" s="97" t="str">
        <f>D17</f>
        <v>SPORTING TC</v>
      </c>
      <c r="C32" s="98" t="s">
        <v>6</v>
      </c>
      <c r="D32" s="99" t="str">
        <f>D18</f>
        <v>CT LA SALLE</v>
      </c>
      <c r="E32" s="100">
        <v>4</v>
      </c>
      <c r="F32" s="100">
        <v>1</v>
      </c>
      <c r="G32" s="104"/>
      <c r="L32" s="97" t="str">
        <f>D15</f>
        <v>PRINCIPES DE ESPAÑA</v>
      </c>
      <c r="M32" s="98" t="s">
        <v>6</v>
      </c>
      <c r="N32" s="99" t="str">
        <f>D18</f>
        <v>CT LA SALLE</v>
      </c>
      <c r="O32" s="105"/>
      <c r="P32" s="105"/>
      <c r="Q32" s="102"/>
    </row>
    <row r="33" spans="2:24" s="6" customFormat="1" ht="15" customHeight="1">
      <c r="B33" s="115" t="str">
        <f>D21</f>
        <v>DESCANSA</v>
      </c>
      <c r="C33" s="98"/>
      <c r="D33" s="99" t="str">
        <f>D14</f>
        <v>OPEN MARRATXÍ "A"</v>
      </c>
      <c r="E33" s="118"/>
      <c r="F33" s="118"/>
      <c r="G33"/>
      <c r="L33" s="97" t="str">
        <f>D16</f>
        <v>OPEN MARRATXÍ "B"</v>
      </c>
      <c r="M33" s="98" t="s">
        <v>6</v>
      </c>
      <c r="N33" s="99" t="str">
        <f>D17</f>
        <v>SPORTING TC</v>
      </c>
      <c r="O33" s="100"/>
      <c r="P33" s="100"/>
      <c r="Q33" s="104"/>
    </row>
    <row r="34" spans="2:24" s="6" customFormat="1" ht="15" customHeight="1">
      <c r="L34" s="115" t="str">
        <f>D21</f>
        <v>DESCANSA</v>
      </c>
      <c r="M34" s="98"/>
      <c r="N34" s="99" t="str">
        <f>D20</f>
        <v>FUTURSPORT BALEAR</v>
      </c>
      <c r="O34" s="64"/>
      <c r="P34" s="64"/>
    </row>
    <row r="35" spans="2:24" s="6" customFormat="1" ht="15.75">
      <c r="B35" s="172" t="s">
        <v>50</v>
      </c>
      <c r="C35" s="94"/>
      <c r="D35" s="95"/>
      <c r="E35" s="96"/>
      <c r="F35"/>
    </row>
    <row r="36" spans="2:24" s="6" customFormat="1" ht="15.75">
      <c r="B36" s="97" t="str">
        <f>D20</f>
        <v>FUTURSPORT BALEAR</v>
      </c>
      <c r="C36" s="98" t="s">
        <v>6</v>
      </c>
      <c r="D36" s="99" t="str">
        <f>D18</f>
        <v>CT LA SALLE</v>
      </c>
      <c r="E36" s="100"/>
      <c r="F36" s="100"/>
      <c r="G36" s="104"/>
      <c r="L36" s="172" t="s">
        <v>68</v>
      </c>
      <c r="M36" s="94"/>
      <c r="W36" s="96"/>
      <c r="X36"/>
    </row>
    <row r="37" spans="2:24" s="6" customFormat="1" ht="15" customHeight="1">
      <c r="B37" s="97" t="str">
        <f>D14</f>
        <v>OPEN MARRATXÍ "A"</v>
      </c>
      <c r="C37" s="98" t="s">
        <v>6</v>
      </c>
      <c r="D37" s="99" t="str">
        <f>D17</f>
        <v>SPORTING TC</v>
      </c>
      <c r="E37" s="100"/>
      <c r="F37" s="100"/>
      <c r="G37" s="104"/>
      <c r="L37" s="97" t="str">
        <f>D19</f>
        <v>PLAYAS SANTA PONSA TC</v>
      </c>
      <c r="M37" s="98" t="s">
        <v>6</v>
      </c>
      <c r="N37" s="99" t="str">
        <f>D17</f>
        <v>SPORTING TC</v>
      </c>
      <c r="O37" s="100"/>
      <c r="P37" s="100"/>
      <c r="Q37" s="104"/>
    </row>
    <row r="38" spans="2:24" s="6" customFormat="1" ht="15" customHeight="1">
      <c r="B38" s="97" t="str">
        <f>D15</f>
        <v>PRINCIPES DE ESPAÑA</v>
      </c>
      <c r="C38" s="98" t="s">
        <v>6</v>
      </c>
      <c r="D38" s="99" t="str">
        <f>D16</f>
        <v>OPEN MARRATXÍ "B"</v>
      </c>
      <c r="E38" s="100"/>
      <c r="F38" s="100"/>
      <c r="L38" s="106" t="str">
        <f>D20</f>
        <v>FUTURSPORT BALEAR</v>
      </c>
      <c r="M38" s="98" t="s">
        <v>6</v>
      </c>
      <c r="N38" s="107" t="str">
        <f>D16</f>
        <v>OPEN MARRATXÍ "B"</v>
      </c>
      <c r="O38" s="117"/>
      <c r="P38" s="117"/>
      <c r="Q38" s="104"/>
    </row>
    <row r="39" spans="2:24" s="6" customFormat="1" ht="15" customHeight="1">
      <c r="B39" s="97" t="str">
        <f>D19</f>
        <v>PLAYAS SANTA PONSA TC</v>
      </c>
      <c r="C39" s="98"/>
      <c r="D39" s="114" t="str">
        <f>D21</f>
        <v>DESCANSA</v>
      </c>
      <c r="E39" s="118"/>
      <c r="F39" s="118"/>
      <c r="L39" s="106" t="str">
        <f>D14</f>
        <v>OPEN MARRATXÍ "A"</v>
      </c>
      <c r="M39" s="98" t="s">
        <v>6</v>
      </c>
      <c r="N39" s="107" t="str">
        <f>D15</f>
        <v>PRINCIPES DE ESPAÑA</v>
      </c>
      <c r="O39" s="105"/>
      <c r="P39" s="105"/>
    </row>
    <row r="40" spans="2:24" s="6" customFormat="1" ht="15" customHeight="1">
      <c r="L40" s="97" t="str">
        <f>D18</f>
        <v>CT LA SALLE</v>
      </c>
      <c r="M40" s="98"/>
      <c r="N40" s="116" t="str">
        <f>D21</f>
        <v>DESCANSA</v>
      </c>
      <c r="O40" s="120"/>
      <c r="P40" s="120"/>
    </row>
    <row r="41" spans="2:24" s="6" customFormat="1" ht="15" customHeight="1">
      <c r="B41" s="172" t="s">
        <v>51</v>
      </c>
      <c r="C41" s="94"/>
      <c r="D41" s="95"/>
      <c r="E41" s="96"/>
      <c r="F41"/>
    </row>
    <row r="42" spans="2:24" s="6" customFormat="1" ht="15" customHeight="1">
      <c r="B42" s="97" t="str">
        <f>D16</f>
        <v>OPEN MARRATXÍ "B"</v>
      </c>
      <c r="C42" s="98" t="s">
        <v>6</v>
      </c>
      <c r="D42" s="99" t="str">
        <f>D14</f>
        <v>OPEN MARRATXÍ "A"</v>
      </c>
      <c r="E42" s="100"/>
      <c r="F42" s="100"/>
      <c r="G42" s="104"/>
    </row>
    <row r="43" spans="2:24" s="6" customFormat="1" ht="15" customHeight="1">
      <c r="B43" s="97" t="str">
        <f>D17</f>
        <v>SPORTING TC</v>
      </c>
      <c r="C43" s="98" t="s">
        <v>6</v>
      </c>
      <c r="D43" s="99" t="str">
        <f>D20</f>
        <v>FUTURSPORT BALEAR</v>
      </c>
      <c r="E43" s="100"/>
      <c r="F43" s="100"/>
      <c r="G43" s="104"/>
      <c r="L43" s="109" t="s">
        <v>74</v>
      </c>
      <c r="N43" s="108"/>
      <c r="O43" s="109"/>
      <c r="P43" s="108"/>
      <c r="Q43" s="108"/>
      <c r="R43" s="108"/>
      <c r="S43" s="108"/>
      <c r="T43" s="108"/>
    </row>
    <row r="44" spans="2:24" s="6" customFormat="1" ht="15" customHeight="1">
      <c r="B44" s="97" t="str">
        <f>D18</f>
        <v>CT LA SALLE</v>
      </c>
      <c r="C44" s="98" t="s">
        <v>6</v>
      </c>
      <c r="D44" s="99" t="str">
        <f>D19</f>
        <v>PLAYAS SANTA PONSA TC</v>
      </c>
      <c r="E44" s="100"/>
      <c r="F44" s="100"/>
      <c r="G44" s="104"/>
      <c r="N44" s="108"/>
      <c r="O44" s="70"/>
      <c r="P44" s="108"/>
      <c r="Q44" s="108"/>
      <c r="R44" s="108"/>
      <c r="S44" s="108"/>
      <c r="T44" s="108"/>
    </row>
    <row r="45" spans="2:24" s="6" customFormat="1" ht="15" customHeight="1">
      <c r="B45" s="115" t="str">
        <f>D21</f>
        <v>DESCANSA</v>
      </c>
      <c r="C45" s="98"/>
      <c r="D45" s="99" t="str">
        <f>D15</f>
        <v>PRINCIPES DE ESPAÑA</v>
      </c>
      <c r="E45" s="64"/>
      <c r="F45" s="64"/>
    </row>
    <row r="46" spans="2:24" s="6" customFormat="1" ht="15" customHeight="1"/>
    <row r="47" spans="2:24" s="6" customFormat="1" ht="15" customHeight="1">
      <c r="G47" s="109"/>
      <c r="M47" s="108"/>
    </row>
    <row r="48" spans="2:24" s="6" customFormat="1" ht="15" customHeight="1">
      <c r="G48" s="109"/>
      <c r="M48" s="108"/>
    </row>
    <row r="49" customFormat="1"/>
  </sheetData>
  <mergeCells count="1">
    <mergeCell ref="B6:L6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V45"/>
  <sheetViews>
    <sheetView zoomScaleNormal="100" workbookViewId="0">
      <selection activeCell="Q20" sqref="Q20"/>
    </sheetView>
  </sheetViews>
  <sheetFormatPr baseColWidth="10" defaultRowHeight="15"/>
  <cols>
    <col min="1" max="1" width="3.7109375" customWidth="1"/>
    <col min="2" max="2" width="27.42578125" customWidth="1"/>
    <col min="3" max="3" width="7.42578125" customWidth="1"/>
    <col min="4" max="9" width="6.7109375" customWidth="1"/>
    <col min="10" max="10" width="9.140625" customWidth="1"/>
    <col min="11" max="11" width="25.5703125" customWidth="1"/>
    <col min="12" max="12" width="5.7109375" customWidth="1"/>
    <col min="13" max="13" width="3" customWidth="1"/>
    <col min="14" max="14" width="19.42578125" customWidth="1"/>
    <col min="15" max="16" width="6.7109375" customWidth="1"/>
    <col min="17" max="17" width="22.140625" customWidth="1"/>
    <col min="18" max="18" width="2.7109375" customWidth="1"/>
    <col min="19" max="19" width="20.85546875" customWidth="1"/>
    <col min="20" max="20" width="3.42578125" customWidth="1"/>
    <col min="21" max="21" width="3.5703125" customWidth="1"/>
  </cols>
  <sheetData>
    <row r="1" spans="1:22" ht="18">
      <c r="A1" s="7"/>
      <c r="B1" s="31" t="s">
        <v>38</v>
      </c>
      <c r="C1" s="31"/>
      <c r="D1" s="31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8.2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14.1" customHeight="1">
      <c r="A3" s="7"/>
      <c r="B3" s="29" t="s">
        <v>30</v>
      </c>
      <c r="C3" s="29"/>
      <c r="D3" s="22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18.75" customHeight="1">
      <c r="A4" s="7"/>
      <c r="B4" s="20"/>
      <c r="C4" s="20"/>
      <c r="D4" s="20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ht="14.25" customHeight="1">
      <c r="A5" s="7"/>
      <c r="B5" s="47" t="s">
        <v>16</v>
      </c>
      <c r="C5" s="4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s="33" customFormat="1" ht="14.1" customHeight="1">
      <c r="B6" s="185" t="s">
        <v>21</v>
      </c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35"/>
    </row>
    <row r="7" spans="1:22" s="6" customFormat="1" ht="9" customHeight="1">
      <c r="A7" s="18"/>
      <c r="B7" s="22"/>
      <c r="C7" s="22"/>
      <c r="D7" s="22"/>
      <c r="E7" s="18"/>
      <c r="F7" s="18"/>
      <c r="G7" s="23"/>
      <c r="H7" s="23"/>
      <c r="I7" s="23"/>
      <c r="J7" s="23"/>
      <c r="K7" s="23"/>
      <c r="L7" s="23"/>
      <c r="M7" s="23"/>
      <c r="N7" s="18"/>
      <c r="O7" s="18"/>
      <c r="P7" s="18"/>
      <c r="Q7" s="18"/>
      <c r="R7" s="18"/>
      <c r="S7" s="18"/>
      <c r="T7" s="18"/>
      <c r="U7" s="18"/>
      <c r="V7" s="18"/>
    </row>
    <row r="8" spans="1:22" s="6" customFormat="1" ht="14.1" customHeight="1">
      <c r="A8" s="18"/>
      <c r="B8" s="55" t="s">
        <v>18</v>
      </c>
      <c r="C8" s="55"/>
      <c r="D8" s="55"/>
      <c r="E8" s="56"/>
      <c r="F8" s="56"/>
      <c r="G8" s="56"/>
      <c r="H8" s="56"/>
      <c r="I8" s="56"/>
      <c r="J8" s="56"/>
      <c r="K8" s="56"/>
      <c r="L8" s="56"/>
      <c r="M8" s="56"/>
      <c r="N8" s="57"/>
      <c r="O8" s="58"/>
      <c r="P8" s="58"/>
      <c r="Q8" s="18"/>
      <c r="R8" s="18"/>
      <c r="S8" s="18"/>
      <c r="T8" s="18"/>
      <c r="U8" s="18"/>
      <c r="V8" s="18"/>
    </row>
    <row r="9" spans="1:22" s="6" customFormat="1" ht="14.1" customHeight="1">
      <c r="A9" s="18"/>
      <c r="B9" s="55" t="s">
        <v>12</v>
      </c>
      <c r="C9" s="55"/>
      <c r="D9" s="55"/>
      <c r="E9" s="56"/>
      <c r="F9" s="56"/>
      <c r="G9" s="56"/>
      <c r="H9" s="56"/>
      <c r="I9" s="56"/>
      <c r="J9" s="56"/>
      <c r="K9" s="56"/>
      <c r="L9" s="56"/>
      <c r="M9" s="56"/>
      <c r="N9" s="57"/>
      <c r="O9" s="58"/>
      <c r="P9" s="58"/>
      <c r="Q9" s="18"/>
      <c r="R9" s="18"/>
      <c r="S9" s="18"/>
      <c r="T9" s="18"/>
      <c r="U9" s="18"/>
      <c r="V9" s="18"/>
    </row>
    <row r="10" spans="1:22" s="6" customFormat="1" ht="14.1" customHeight="1">
      <c r="A10" s="18"/>
      <c r="B10" s="55" t="s">
        <v>11</v>
      </c>
      <c r="C10" s="55"/>
      <c r="D10" s="55"/>
      <c r="E10" s="56"/>
      <c r="F10" s="56"/>
      <c r="G10" s="56"/>
      <c r="H10" s="56"/>
      <c r="I10" s="56"/>
      <c r="J10" s="56"/>
      <c r="K10" s="56"/>
      <c r="L10" s="56"/>
      <c r="M10" s="56"/>
      <c r="N10" s="57"/>
      <c r="O10" s="58"/>
      <c r="P10" s="58"/>
      <c r="Q10" s="18"/>
      <c r="R10" s="18"/>
      <c r="S10" s="18"/>
      <c r="T10" s="18"/>
      <c r="U10" s="18"/>
      <c r="V10" s="18"/>
    </row>
    <row r="11" spans="1:22" s="6" customFormat="1" ht="12.95" customHeight="1">
      <c r="A11" s="18"/>
      <c r="B11" s="22"/>
      <c r="C11" s="22"/>
      <c r="D11" s="22"/>
      <c r="E11" s="18"/>
      <c r="F11" s="18"/>
      <c r="G11" s="23"/>
      <c r="H11" s="23"/>
      <c r="I11" s="23"/>
      <c r="J11" s="23"/>
      <c r="K11" s="23"/>
      <c r="L11" s="23"/>
      <c r="M11" s="23"/>
      <c r="N11" s="18"/>
      <c r="O11" s="18"/>
      <c r="P11" s="18"/>
      <c r="Q11" s="18"/>
      <c r="R11" s="18"/>
      <c r="S11" s="18"/>
      <c r="T11" s="18"/>
      <c r="U11" s="18"/>
      <c r="V11" s="18"/>
    </row>
    <row r="12" spans="1:22" s="6" customFormat="1" ht="12.95" customHeight="1" thickBo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</row>
    <row r="13" spans="1:22" s="6" customFormat="1" ht="16.5" thickBot="1">
      <c r="A13" s="126"/>
      <c r="B13" s="151" t="s">
        <v>46</v>
      </c>
      <c r="C13" s="156" t="s">
        <v>48</v>
      </c>
      <c r="D13" s="127" t="s">
        <v>2</v>
      </c>
      <c r="E13" s="127" t="s">
        <v>0</v>
      </c>
      <c r="F13" s="127" t="s">
        <v>1</v>
      </c>
      <c r="G13" s="127" t="s">
        <v>3</v>
      </c>
      <c r="H13" s="127" t="s">
        <v>4</v>
      </c>
      <c r="I13" s="127" t="s">
        <v>5</v>
      </c>
      <c r="J13" s="128" t="s">
        <v>47</v>
      </c>
      <c r="K13" s="18"/>
      <c r="L13" s="18"/>
      <c r="M13" s="18"/>
      <c r="N13" s="18"/>
      <c r="O13" s="129"/>
      <c r="P13" s="7"/>
      <c r="Q13" s="7"/>
    </row>
    <row r="14" spans="1:22" s="6" customFormat="1" ht="17.100000000000001" customHeight="1">
      <c r="A14" s="1">
        <v>1</v>
      </c>
      <c r="B14" s="152" t="s">
        <v>20</v>
      </c>
      <c r="C14" s="160">
        <v>2908</v>
      </c>
      <c r="D14" s="157">
        <f>COUNT(G29,G23,H32,O22,P28)</f>
        <v>2</v>
      </c>
      <c r="E14" s="82">
        <f>IF(G29&gt;H29,1,0)+IF(G23&gt;H23,1,0)+IF(H32&gt;G32,1,0)+IF(O22&gt;P22,1,0)+IF(P28&gt;O28,1,0)</f>
        <v>2</v>
      </c>
      <c r="F14" s="130">
        <f>IF(G29&lt;H29,1,0)+IF(G23&lt;H23,1,0)+IF(H32&lt;G32,1,0)+IF(O22&lt;P22,1,0)+IF(P28&lt;O28,1,0)</f>
        <v>0</v>
      </c>
      <c r="G14" s="82">
        <f>VALUE(G23+H32+O22+P28+G29)</f>
        <v>10</v>
      </c>
      <c r="H14" s="82">
        <f>VALUE(H23+G32+P22+O28+H29)</f>
        <v>0</v>
      </c>
      <c r="I14" s="82">
        <f>AVERAGE(G14-H14)</f>
        <v>10</v>
      </c>
      <c r="J14" s="131"/>
      <c r="K14" s="18"/>
      <c r="L14" s="18"/>
      <c r="M14" s="18"/>
      <c r="N14" s="18"/>
      <c r="O14" s="129"/>
      <c r="P14" s="7"/>
      <c r="Q14" s="7"/>
    </row>
    <row r="15" spans="1:22" s="6" customFormat="1" ht="17.100000000000001" customHeight="1">
      <c r="A15" s="2">
        <v>2</v>
      </c>
      <c r="B15" s="153" t="s">
        <v>13</v>
      </c>
      <c r="C15" s="161">
        <v>4164</v>
      </c>
      <c r="D15" s="158">
        <f>COUNT(G27,H23,G34,O23,P27)</f>
        <v>1</v>
      </c>
      <c r="E15" s="86">
        <f>IF(G27&gt;H27,1,0)+IF(H23&gt;G23,1,0)+IF(O23&gt;P23,1,0)+IF(P27&gt;O27,1,0)+IF(G34&gt;H34,1,0)</f>
        <v>0</v>
      </c>
      <c r="F15" s="86">
        <f>IF(G27&lt;H27,1,0)+IF(G23&lt;H23,1,0)+IF(H34&lt;G34,1,0)+IF(O23&lt;P23,1,0)+IF(P27&lt;O27,1,0)</f>
        <v>0</v>
      </c>
      <c r="G15" s="86">
        <f>VALUE(G27+H23+O23+P27+G34)</f>
        <v>0</v>
      </c>
      <c r="H15" s="86">
        <f>VALUE(H27+G23+P23+O27+H34)</f>
        <v>5</v>
      </c>
      <c r="I15" s="86">
        <f>AVERAGE(G15-H15)</f>
        <v>-5</v>
      </c>
      <c r="J15" s="132"/>
      <c r="K15" s="18"/>
      <c r="L15" s="18"/>
      <c r="M15" s="18"/>
      <c r="N15" s="18"/>
      <c r="O15" s="129"/>
      <c r="P15" s="7"/>
      <c r="Q15" s="7"/>
    </row>
    <row r="16" spans="1:22" s="6" customFormat="1" ht="17.100000000000001" customHeight="1">
      <c r="A16" s="2">
        <v>3</v>
      </c>
      <c r="B16" s="153" t="s">
        <v>57</v>
      </c>
      <c r="C16" s="161">
        <v>6080</v>
      </c>
      <c r="D16" s="158">
        <f>COUNT(G28,H22,G32,P23,O29)</f>
        <v>2</v>
      </c>
      <c r="E16" s="86">
        <f>IF(G28&gt;H28,1,0)+IF(H22&gt;G22,1,0)+IF(G32&gt;H32,1,0)+IF(P23&gt;O23,1,0)+IF(O29&gt;P29,1,0)</f>
        <v>1</v>
      </c>
      <c r="F16" s="86">
        <f>IF(G28&lt;H28,1,0)+IF(H22&lt;G22,1,0)+IF(G32&lt;H32,1,0)+IF(P23&lt;O23,1,0)+IF(O29&lt;P29,1,0)</f>
        <v>1</v>
      </c>
      <c r="G16" s="86">
        <f>VALUE(G28+H22+G32+P23+O29)</f>
        <v>12</v>
      </c>
      <c r="H16" s="86">
        <f>VALUE(H28+G22+H32+O23+P29)</f>
        <v>3</v>
      </c>
      <c r="I16" s="86">
        <f>AVERAGE(G16-H16)</f>
        <v>9</v>
      </c>
      <c r="J16" s="132"/>
      <c r="K16" s="18"/>
      <c r="L16" s="18"/>
      <c r="M16" s="18"/>
      <c r="N16" s="18"/>
      <c r="O16" s="129"/>
      <c r="P16" s="7"/>
      <c r="Q16" s="7"/>
    </row>
    <row r="17" spans="1:17" s="6" customFormat="1" ht="17.100000000000001" customHeight="1">
      <c r="A17" s="2">
        <v>4</v>
      </c>
      <c r="B17" s="153" t="s">
        <v>22</v>
      </c>
      <c r="C17" s="161">
        <v>8839</v>
      </c>
      <c r="D17" s="158">
        <f>COUNT(H28,G33,P22,O27,H24)</f>
        <v>2</v>
      </c>
      <c r="E17" s="86">
        <f>IF(H28&gt;G28,1,0)+IF(G33&gt;H33,1,0)+IF(P22&gt;O22,1,0)+IF(O27&gt;P27,1,0)+IF(H24&gt;G24,1,0)</f>
        <v>2</v>
      </c>
      <c r="F17" s="86">
        <f>IF(H28&lt;G28,1,0)+IF(H24&lt;G24,1,0)+IF(G33&lt;H33,1,0)+IF(P22&lt;O22,1,0)+IF(O27&lt;P27,1,0)</f>
        <v>0</v>
      </c>
      <c r="G17" s="86">
        <f>VALUE(H28+G33+P22+O27+H24)</f>
        <v>8</v>
      </c>
      <c r="H17" s="86">
        <f>VALUE(G28+H33+O22+P27+G24)</f>
        <v>2</v>
      </c>
      <c r="I17" s="86">
        <f>AVERAGE(G17-H17)</f>
        <v>6</v>
      </c>
      <c r="J17" s="133"/>
      <c r="K17" s="18"/>
      <c r="L17" s="18"/>
      <c r="M17" s="18"/>
      <c r="N17" s="18"/>
      <c r="O17" s="129"/>
      <c r="P17" s="7"/>
      <c r="Q17" s="7"/>
    </row>
    <row r="18" spans="1:17" s="6" customFormat="1" ht="17.100000000000001" customHeight="1">
      <c r="A18" s="2">
        <v>5</v>
      </c>
      <c r="B18" s="153" t="s">
        <v>14</v>
      </c>
      <c r="C18" s="161">
        <v>10436</v>
      </c>
      <c r="D18" s="158">
        <f>COUNT(H27,G22,H33,O28,P24)</f>
        <v>1</v>
      </c>
      <c r="E18" s="86">
        <f>IF(H27&gt;G27,1,0)+IF(G22&gt;H22,1,0)+IF(H33&gt;G33,1,0)+IF(O28&gt;P28,1,0)+IF(P24&gt;O24,1,0)</f>
        <v>0</v>
      </c>
      <c r="F18" s="86">
        <f>IF(H27&lt;G27,1,0)+IF(G22&lt;H22,1,0)+IF(H33&lt;G33,1,0)+IF(P24&lt;O24,1,0)+IF(O28&lt;P28,1,0)</f>
        <v>1</v>
      </c>
      <c r="G18" s="86">
        <f>VALUE(H27+G22+H33+O28+P24)</f>
        <v>0</v>
      </c>
      <c r="H18" s="86">
        <f>VALUE(G27+H22+G33+P28+O24)</f>
        <v>10</v>
      </c>
      <c r="I18" s="86">
        <f>AVERAGE(G18-H18)</f>
        <v>-10</v>
      </c>
      <c r="J18" s="134"/>
      <c r="K18" s="18"/>
      <c r="L18" s="18"/>
      <c r="M18" s="18"/>
      <c r="N18" s="18"/>
      <c r="O18" s="18"/>
      <c r="P18" s="18"/>
      <c r="Q18" s="18"/>
    </row>
    <row r="19" spans="1:17" s="6" customFormat="1" ht="17.100000000000001" customHeight="1" thickBot="1">
      <c r="A19" s="3">
        <v>6</v>
      </c>
      <c r="B19" s="154" t="s">
        <v>37</v>
      </c>
      <c r="C19" s="162">
        <v>13257</v>
      </c>
      <c r="D19" s="159">
        <f>COUNT(H29,G24,H34,O24,P29)</f>
        <v>2</v>
      </c>
      <c r="E19" s="149">
        <f>IF(H29&gt;G29,1,0)+IF(G24&gt;H24,1,0)+IF(H34&gt;G34,1,0)+IF(P29&gt;O29,1,0)+IF(O24&gt;P24,1,0)</f>
        <v>0</v>
      </c>
      <c r="F19" s="149">
        <f>IF(H29&lt;G29,1,0)+IF(G24&lt;H24,1,0)+IF(H34&lt;G34,1,0)+IF(O24&lt;P24,1,0)+IF(P29&lt;O29,1,0)</f>
        <v>2</v>
      </c>
      <c r="G19" s="149">
        <f>VALUE(H29+G24+H34+O24+P29)</f>
        <v>0</v>
      </c>
      <c r="H19" s="149">
        <f>VALUE(G29+H24+G34+P24+O29)</f>
        <v>10</v>
      </c>
      <c r="I19" s="149">
        <f>G19-H19</f>
        <v>-10</v>
      </c>
      <c r="J19" s="150"/>
      <c r="K19" s="18"/>
      <c r="L19" s="18"/>
      <c r="M19" s="18"/>
      <c r="N19" s="18"/>
      <c r="O19" s="18"/>
      <c r="P19" s="18"/>
      <c r="Q19" s="18"/>
    </row>
    <row r="20" spans="1:17" s="18" customFormat="1" ht="27" customHeight="1">
      <c r="A20" s="62"/>
      <c r="B20" s="112"/>
      <c r="C20" s="155"/>
      <c r="D20" s="112"/>
      <c r="E20" s="112"/>
      <c r="F20" s="112"/>
      <c r="G20" s="112"/>
      <c r="H20" s="112"/>
      <c r="I20" s="34"/>
    </row>
    <row r="21" spans="1:17" s="6" customFormat="1" ht="15" customHeight="1">
      <c r="A21" s="18"/>
      <c r="B21" s="172" t="s">
        <v>64</v>
      </c>
      <c r="C21" s="94"/>
      <c r="D21" s="95"/>
      <c r="E21" s="18"/>
      <c r="F21" s="18"/>
      <c r="G21" s="7"/>
      <c r="H21" s="18"/>
      <c r="I21" s="18"/>
      <c r="J21" s="18"/>
      <c r="K21" s="172" t="s">
        <v>73</v>
      </c>
      <c r="L21" s="94"/>
      <c r="M21" s="95"/>
      <c r="N21" s="18"/>
      <c r="O21" s="18"/>
      <c r="P21" s="18"/>
      <c r="Q21" s="18"/>
    </row>
    <row r="22" spans="1:17" s="6" customFormat="1" ht="15" customHeight="1">
      <c r="A22" s="18"/>
      <c r="B22" s="136" t="str">
        <f>B18</f>
        <v>PLAYAS SANTA PONSA TC</v>
      </c>
      <c r="C22" s="137" t="s">
        <v>6</v>
      </c>
      <c r="D22" s="138" t="str">
        <f>B16</f>
        <v>PRÍNCIPES DE ESPAÑA</v>
      </c>
      <c r="E22" s="139"/>
      <c r="F22" s="140"/>
      <c r="G22" s="183">
        <v>0</v>
      </c>
      <c r="H22" s="183">
        <v>10</v>
      </c>
      <c r="I22" s="101"/>
      <c r="J22" s="18"/>
      <c r="K22" s="136" t="str">
        <f>B14</f>
        <v>OPEN MARRATXÍ "A"</v>
      </c>
      <c r="L22" s="141" t="s">
        <v>6</v>
      </c>
      <c r="M22" s="138" t="str">
        <f>B17</f>
        <v>SPORTING TC</v>
      </c>
      <c r="N22" s="187"/>
      <c r="O22" s="142"/>
      <c r="P22" s="100"/>
      <c r="Q22" s="143"/>
    </row>
    <row r="23" spans="1:17" s="6" customFormat="1" ht="15" customHeight="1">
      <c r="A23" s="18"/>
      <c r="B23" s="136" t="str">
        <f>B14</f>
        <v>OPEN MARRATXÍ "A"</v>
      </c>
      <c r="C23" s="137" t="s">
        <v>6</v>
      </c>
      <c r="D23" s="138" t="str">
        <f>B15</f>
        <v>CT MANACOR</v>
      </c>
      <c r="E23" s="139"/>
      <c r="F23" s="140"/>
      <c r="G23" s="100">
        <v>5</v>
      </c>
      <c r="H23" s="100">
        <v>0</v>
      </c>
      <c r="I23" s="18"/>
      <c r="J23" s="18"/>
      <c r="K23" s="136" t="str">
        <f>B15</f>
        <v>CT MANACOR</v>
      </c>
      <c r="L23" s="137" t="s">
        <v>6</v>
      </c>
      <c r="M23" s="138" t="str">
        <f>B16</f>
        <v>PRÍNCIPES DE ESPAÑA</v>
      </c>
      <c r="N23" s="139"/>
      <c r="O23" s="100"/>
      <c r="P23" s="100"/>
      <c r="Q23" s="18"/>
    </row>
    <row r="24" spans="1:17" s="6" customFormat="1" ht="15" customHeight="1">
      <c r="A24" s="18"/>
      <c r="B24" s="136" t="str">
        <f>B19</f>
        <v>OPEN MARRATXÍ "B"</v>
      </c>
      <c r="C24" s="137" t="s">
        <v>6</v>
      </c>
      <c r="D24" s="138" t="str">
        <f>B17</f>
        <v>SPORTING TC</v>
      </c>
      <c r="E24" s="139"/>
      <c r="F24" s="140"/>
      <c r="G24" s="100">
        <v>0</v>
      </c>
      <c r="H24" s="100">
        <v>5</v>
      </c>
      <c r="I24" s="18"/>
      <c r="J24" s="18"/>
      <c r="K24" s="136" t="str">
        <f>B19</f>
        <v>OPEN MARRATXÍ "B"</v>
      </c>
      <c r="L24" s="137" t="s">
        <v>6</v>
      </c>
      <c r="M24" s="138" t="str">
        <f>B18</f>
        <v>PLAYAS SANTA PONSA TC</v>
      </c>
      <c r="N24" s="139"/>
      <c r="O24" s="100"/>
      <c r="P24" s="100"/>
      <c r="Q24" s="144"/>
    </row>
    <row r="25" spans="1:17" s="6" customFormat="1" ht="15" customHeight="1">
      <c r="A25" s="18"/>
      <c r="B25" s="18"/>
      <c r="C25" s="18"/>
      <c r="D25" s="18"/>
      <c r="E25" s="145"/>
      <c r="F25" s="7"/>
      <c r="G25" s="146"/>
      <c r="H25" s="61"/>
      <c r="I25" s="18"/>
      <c r="J25" s="18"/>
      <c r="K25" s="18"/>
      <c r="L25" s="18"/>
      <c r="M25" s="18"/>
      <c r="N25" s="18"/>
      <c r="O25" s="61"/>
      <c r="P25" s="61"/>
      <c r="Q25" s="18"/>
    </row>
    <row r="26" spans="1:17" s="6" customFormat="1" ht="15" customHeight="1">
      <c r="A26" s="18"/>
      <c r="B26" s="172" t="s">
        <v>71</v>
      </c>
      <c r="C26" s="94"/>
      <c r="D26" s="95"/>
      <c r="E26" s="145"/>
      <c r="F26" s="7"/>
      <c r="G26" s="61"/>
      <c r="H26" s="147"/>
      <c r="I26" s="18"/>
      <c r="J26" s="18"/>
      <c r="K26" s="172" t="s">
        <v>53</v>
      </c>
      <c r="L26" s="94"/>
      <c r="M26" s="95"/>
      <c r="N26" s="18"/>
      <c r="O26" s="61"/>
      <c r="P26" s="61"/>
      <c r="Q26" s="18"/>
    </row>
    <row r="27" spans="1:17" s="6" customFormat="1" ht="15" customHeight="1">
      <c r="A27" s="18"/>
      <c r="B27" s="136" t="str">
        <f>B15</f>
        <v>CT MANACOR</v>
      </c>
      <c r="C27" s="141" t="s">
        <v>6</v>
      </c>
      <c r="D27" s="186" t="str">
        <f>B18</f>
        <v>PLAYAS SANTA PONSA TC</v>
      </c>
      <c r="E27" s="139"/>
      <c r="F27" s="140"/>
      <c r="G27" s="142"/>
      <c r="H27" s="100"/>
      <c r="I27" s="143"/>
      <c r="J27" s="18"/>
      <c r="K27" s="136" t="str">
        <f>B17</f>
        <v>SPORTING TC</v>
      </c>
      <c r="L27" s="137" t="s">
        <v>6</v>
      </c>
      <c r="M27" s="138" t="str">
        <f>B15</f>
        <v>CT MANACOR</v>
      </c>
      <c r="N27" s="139"/>
      <c r="O27" s="100"/>
      <c r="P27" s="100"/>
      <c r="Q27" s="144"/>
    </row>
    <row r="28" spans="1:17" s="6" customFormat="1" ht="15" customHeight="1">
      <c r="A28" s="18"/>
      <c r="B28" s="136" t="str">
        <f>B16</f>
        <v>PRÍNCIPES DE ESPAÑA</v>
      </c>
      <c r="C28" s="137" t="s">
        <v>6</v>
      </c>
      <c r="D28" s="138" t="str">
        <f>B17</f>
        <v>SPORTING TC</v>
      </c>
      <c r="E28" s="139"/>
      <c r="F28" s="140"/>
      <c r="G28" s="100">
        <v>2</v>
      </c>
      <c r="H28" s="100">
        <v>3</v>
      </c>
      <c r="I28" s="143"/>
      <c r="J28" s="18"/>
      <c r="K28" s="136" t="str">
        <f>B18</f>
        <v>PLAYAS SANTA PONSA TC</v>
      </c>
      <c r="L28" s="137" t="s">
        <v>6</v>
      </c>
      <c r="M28" s="138" t="str">
        <f>B14</f>
        <v>OPEN MARRATXÍ "A"</v>
      </c>
      <c r="N28" s="139"/>
      <c r="O28" s="100"/>
      <c r="P28" s="100"/>
      <c r="Q28" s="144"/>
    </row>
    <row r="29" spans="1:17" s="6" customFormat="1" ht="15" customHeight="1">
      <c r="A29" s="18"/>
      <c r="B29" s="138" t="str">
        <f>B14</f>
        <v>OPEN MARRATXÍ "A"</v>
      </c>
      <c r="C29" s="137" t="s">
        <v>6</v>
      </c>
      <c r="D29" s="138" t="str">
        <f>B19</f>
        <v>OPEN MARRATXÍ "B"</v>
      </c>
      <c r="E29" s="139"/>
      <c r="F29" s="140"/>
      <c r="G29" s="117">
        <v>5</v>
      </c>
      <c r="H29" s="117">
        <v>0</v>
      </c>
      <c r="I29" s="18"/>
      <c r="J29" s="18"/>
      <c r="K29" s="138" t="str">
        <f>B16</f>
        <v>PRÍNCIPES DE ESPAÑA</v>
      </c>
      <c r="L29" s="137" t="s">
        <v>6</v>
      </c>
      <c r="M29" s="138" t="str">
        <f>B19</f>
        <v>OPEN MARRATXÍ "B"</v>
      </c>
      <c r="N29" s="139"/>
      <c r="O29" s="117"/>
      <c r="P29" s="117"/>
      <c r="Q29" s="144"/>
    </row>
    <row r="30" spans="1:17" s="6" customFormat="1" ht="15" customHeight="1">
      <c r="A30" s="18"/>
      <c r="B30" s="18"/>
      <c r="C30" s="18"/>
      <c r="D30" s="18"/>
      <c r="E30" s="18"/>
      <c r="F30" s="18"/>
      <c r="G30" s="61"/>
      <c r="H30" s="61"/>
      <c r="I30" s="18"/>
      <c r="J30" s="18"/>
      <c r="K30" s="18"/>
      <c r="L30" s="18"/>
      <c r="M30" s="18"/>
      <c r="N30" s="18"/>
      <c r="O30" s="18"/>
      <c r="P30" s="18"/>
      <c r="Q30" s="18"/>
    </row>
    <row r="31" spans="1:17" s="6" customFormat="1" ht="15" customHeight="1">
      <c r="A31" s="18"/>
      <c r="B31" s="172" t="s">
        <v>72</v>
      </c>
      <c r="C31" s="94"/>
      <c r="D31" s="95"/>
      <c r="E31" s="18"/>
      <c r="F31" s="18"/>
      <c r="G31" s="61"/>
      <c r="H31" s="61"/>
      <c r="I31" s="18"/>
      <c r="J31" s="18"/>
      <c r="K31" s="148"/>
      <c r="L31" s="18"/>
      <c r="M31" s="18"/>
      <c r="N31" s="18"/>
      <c r="O31" s="18"/>
      <c r="P31" s="18"/>
      <c r="Q31" s="18"/>
    </row>
    <row r="32" spans="1:17" s="6" customFormat="1" ht="15" customHeight="1">
      <c r="A32" s="18"/>
      <c r="B32" s="138" t="str">
        <f>B16</f>
        <v>PRÍNCIPES DE ESPAÑA</v>
      </c>
      <c r="C32" s="137" t="s">
        <v>6</v>
      </c>
      <c r="D32" s="138" t="str">
        <f>B14</f>
        <v>OPEN MARRATXÍ "A"</v>
      </c>
      <c r="E32" s="139"/>
      <c r="F32" s="140"/>
      <c r="G32" s="117"/>
      <c r="H32" s="117"/>
      <c r="I32" s="18"/>
      <c r="J32" s="18"/>
      <c r="K32" s="109" t="s">
        <v>74</v>
      </c>
      <c r="L32" s="18"/>
      <c r="M32" s="18"/>
      <c r="N32" s="18"/>
      <c r="O32" s="18"/>
      <c r="P32" s="18"/>
      <c r="Q32" s="18"/>
    </row>
    <row r="33" spans="1:17" s="6" customFormat="1" ht="15" customHeight="1">
      <c r="A33" s="18"/>
      <c r="B33" s="136" t="str">
        <f>B17</f>
        <v>SPORTING TC</v>
      </c>
      <c r="C33" s="141" t="s">
        <v>6</v>
      </c>
      <c r="D33" s="186" t="str">
        <f>B18</f>
        <v>PLAYAS SANTA PONSA TC</v>
      </c>
      <c r="E33" s="139"/>
      <c r="F33" s="140"/>
      <c r="G33" s="117"/>
      <c r="H33" s="117"/>
      <c r="I33" s="18"/>
      <c r="J33" s="18"/>
      <c r="K33" s="70"/>
      <c r="L33" s="18"/>
      <c r="M33" s="18"/>
      <c r="N33" s="18"/>
      <c r="O33" s="18"/>
      <c r="P33" s="18"/>
      <c r="Q33" s="18"/>
    </row>
    <row r="34" spans="1:17" s="6" customFormat="1" ht="15" customHeight="1">
      <c r="A34" s="18"/>
      <c r="B34" s="136" t="str">
        <f>B15</f>
        <v>CT MANACOR</v>
      </c>
      <c r="C34" s="137" t="s">
        <v>6</v>
      </c>
      <c r="D34" s="138" t="str">
        <f>B19</f>
        <v>OPEN MARRATXÍ "B"</v>
      </c>
      <c r="E34" s="139"/>
      <c r="F34" s="140"/>
      <c r="G34" s="117"/>
      <c r="H34" s="117"/>
      <c r="I34" s="144"/>
      <c r="J34" s="18"/>
      <c r="K34" s="148"/>
      <c r="L34" s="18"/>
      <c r="M34" s="18"/>
      <c r="N34" s="18"/>
      <c r="O34" s="18"/>
      <c r="P34" s="18"/>
      <c r="Q34" s="18"/>
    </row>
    <row r="35" spans="1:17" s="6" customForma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09"/>
      <c r="L35" s="18"/>
      <c r="M35" s="18"/>
      <c r="N35" s="18"/>
      <c r="O35" s="18"/>
      <c r="P35" s="18"/>
      <c r="Q35" s="18"/>
    </row>
    <row r="36" spans="1:17" s="6" customForma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70"/>
      <c r="L36" s="18"/>
      <c r="M36" s="18"/>
      <c r="N36" s="18"/>
      <c r="O36" s="18"/>
      <c r="P36" s="18"/>
      <c r="Q36" s="18"/>
    </row>
    <row r="37" spans="1:17" ht="12.95" customHeight="1">
      <c r="B37" s="71"/>
    </row>
    <row r="38" spans="1:17" ht="12.95" customHeight="1"/>
    <row r="39" spans="1:17" ht="12.95" customHeight="1"/>
    <row r="40" spans="1:17" ht="12.95" customHeight="1"/>
    <row r="41" spans="1:17" ht="12.95" customHeight="1"/>
    <row r="42" spans="1:17" ht="12.95" customHeight="1"/>
    <row r="43" spans="1:17" ht="15.95" customHeight="1"/>
    <row r="44" spans="1:17" ht="15.95" customHeight="1"/>
    <row r="45" spans="1:17" ht="15.95" customHeight="1"/>
  </sheetData>
  <mergeCells count="1">
    <mergeCell ref="B6:L6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W49"/>
  <sheetViews>
    <sheetView zoomScaleNormal="100" workbookViewId="0">
      <selection activeCell="L27" sqref="L27"/>
    </sheetView>
  </sheetViews>
  <sheetFormatPr baseColWidth="10" defaultRowHeight="15"/>
  <cols>
    <col min="1" max="1" width="3.7109375" customWidth="1"/>
    <col min="2" max="2" width="25" customWidth="1"/>
    <col min="3" max="3" width="6.28515625" customWidth="1"/>
    <col min="4" max="4" width="10.140625" customWidth="1"/>
    <col min="5" max="5" width="3.85546875" customWidth="1"/>
    <col min="6" max="6" width="4" customWidth="1"/>
    <col min="7" max="7" width="3.5703125" customWidth="1"/>
    <col min="8" max="8" width="4.85546875" customWidth="1"/>
    <col min="9" max="9" width="4.42578125" customWidth="1"/>
    <col min="10" max="10" width="5.140625" customWidth="1"/>
    <col min="11" max="11" width="3.7109375" customWidth="1"/>
    <col min="12" max="12" width="24.85546875" customWidth="1"/>
    <col min="13" max="13" width="3" customWidth="1"/>
    <col min="14" max="14" width="23.7109375" customWidth="1"/>
    <col min="15" max="15" width="3.5703125" customWidth="1"/>
    <col min="16" max="16" width="3.7109375" customWidth="1"/>
    <col min="17" max="17" width="2.85546875" customWidth="1"/>
    <col min="18" max="18" width="22.140625" customWidth="1"/>
    <col min="19" max="19" width="2.7109375" customWidth="1"/>
    <col min="20" max="20" width="26.140625" customWidth="1"/>
    <col min="21" max="21" width="3.42578125" customWidth="1"/>
    <col min="22" max="22" width="3.5703125" customWidth="1"/>
  </cols>
  <sheetData>
    <row r="1" spans="1:23" ht="18">
      <c r="A1" s="7"/>
      <c r="B1" s="31" t="s">
        <v>38</v>
      </c>
      <c r="C1" s="31"/>
      <c r="D1" s="31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7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15.75" customHeight="1">
      <c r="A3" s="7"/>
      <c r="B3" s="29" t="s">
        <v>32</v>
      </c>
      <c r="C3" s="22"/>
      <c r="D3" s="22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ht="8.25" customHeight="1">
      <c r="A4" s="7"/>
      <c r="B4" s="20"/>
      <c r="C4" s="20"/>
      <c r="D4" s="20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ht="14.25" customHeight="1">
      <c r="A5" s="7"/>
      <c r="B5" s="48" t="s">
        <v>16</v>
      </c>
      <c r="C5" s="59"/>
      <c r="D5" s="59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s="33" customFormat="1" ht="14.1" customHeight="1">
      <c r="B6" s="185" t="s">
        <v>21</v>
      </c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35"/>
    </row>
    <row r="7" spans="1:23" s="6" customFormat="1" ht="9" customHeight="1">
      <c r="A7" s="18"/>
      <c r="B7" s="22"/>
      <c r="C7" s="22"/>
      <c r="D7" s="22"/>
      <c r="E7" s="18"/>
      <c r="F7" s="18"/>
      <c r="G7" s="23"/>
      <c r="H7" s="23"/>
      <c r="I7" s="23"/>
      <c r="J7" s="23"/>
      <c r="K7" s="23"/>
      <c r="L7" s="23"/>
      <c r="M7" s="23"/>
      <c r="N7" s="18"/>
      <c r="O7" s="18"/>
      <c r="P7" s="18"/>
      <c r="Q7" s="18"/>
      <c r="R7" s="18"/>
      <c r="S7" s="18"/>
      <c r="T7" s="18"/>
      <c r="U7" s="18"/>
      <c r="V7" s="18"/>
      <c r="W7" s="18"/>
    </row>
    <row r="8" spans="1:23" s="6" customFormat="1" ht="14.1" customHeight="1">
      <c r="A8" s="18"/>
      <c r="B8" s="55" t="s">
        <v>18</v>
      </c>
      <c r="C8" s="55"/>
      <c r="D8" s="55"/>
      <c r="E8" s="56"/>
      <c r="F8" s="56"/>
      <c r="G8" s="56"/>
      <c r="H8" s="56"/>
      <c r="I8" s="56"/>
      <c r="J8" s="56"/>
      <c r="K8" s="56"/>
      <c r="L8" s="56"/>
      <c r="M8" s="56"/>
      <c r="N8" s="57"/>
      <c r="O8" s="58"/>
      <c r="P8" s="58"/>
      <c r="Q8" s="58"/>
      <c r="R8" s="18"/>
      <c r="S8" s="18"/>
      <c r="T8" s="18"/>
      <c r="U8" s="18"/>
      <c r="V8" s="18"/>
      <c r="W8" s="18"/>
    </row>
    <row r="9" spans="1:23" s="6" customFormat="1" ht="14.1" customHeight="1">
      <c r="A9" s="18"/>
      <c r="B9" s="55" t="s">
        <v>12</v>
      </c>
      <c r="C9" s="55"/>
      <c r="D9" s="55"/>
      <c r="E9" s="56"/>
      <c r="F9" s="56"/>
      <c r="G9" s="56"/>
      <c r="H9" s="56"/>
      <c r="I9" s="56"/>
      <c r="J9" s="56"/>
      <c r="K9" s="56"/>
      <c r="L9" s="56"/>
      <c r="M9" s="56"/>
      <c r="N9" s="57"/>
      <c r="O9" s="58"/>
      <c r="P9" s="58"/>
      <c r="Q9" s="58"/>
      <c r="R9" s="18"/>
      <c r="S9" s="18"/>
      <c r="T9" s="18"/>
      <c r="U9" s="18"/>
      <c r="V9" s="18"/>
      <c r="W9" s="18"/>
    </row>
    <row r="10" spans="1:23" s="6" customFormat="1" ht="14.1" customHeight="1">
      <c r="A10" s="18"/>
      <c r="B10" s="55" t="s">
        <v>11</v>
      </c>
      <c r="C10" s="55"/>
      <c r="D10" s="55"/>
      <c r="E10" s="56"/>
      <c r="F10" s="56"/>
      <c r="G10" s="56"/>
      <c r="H10" s="56"/>
      <c r="I10" s="56"/>
      <c r="J10" s="56"/>
      <c r="K10" s="56"/>
      <c r="L10" s="56"/>
      <c r="M10" s="56"/>
      <c r="N10" s="57"/>
      <c r="O10" s="58"/>
      <c r="P10" s="58"/>
      <c r="Q10" s="58"/>
      <c r="R10" s="18"/>
      <c r="S10" s="18"/>
      <c r="T10" s="18"/>
      <c r="U10" s="18"/>
      <c r="V10" s="18"/>
      <c r="W10" s="18"/>
    </row>
    <row r="11" spans="1:23" s="6" customFormat="1">
      <c r="A11" s="18"/>
      <c r="B11" s="22"/>
      <c r="C11" s="22"/>
      <c r="D11" s="22"/>
      <c r="E11" s="18"/>
      <c r="F11" s="18"/>
      <c r="G11" s="23"/>
      <c r="H11" s="23"/>
      <c r="I11" s="23"/>
      <c r="J11" s="23"/>
      <c r="K11" s="23"/>
      <c r="L11" s="23"/>
      <c r="M11" s="23"/>
      <c r="N11" s="18"/>
      <c r="O11" s="18"/>
      <c r="P11" s="18"/>
      <c r="Q11" s="18"/>
      <c r="R11" s="18"/>
      <c r="S11" s="18"/>
      <c r="T11" s="18"/>
      <c r="U11" s="18"/>
      <c r="V11" s="18"/>
      <c r="W11" s="18"/>
    </row>
    <row r="12" spans="1:23" s="6" customFormat="1" ht="15.75" thickBo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</row>
    <row r="13" spans="1:23" s="6" customFormat="1" ht="20.25" customHeight="1" thickBot="1">
      <c r="A13" s="8"/>
      <c r="B13" s="4" t="s">
        <v>7</v>
      </c>
      <c r="C13" s="4" t="s">
        <v>19</v>
      </c>
      <c r="D13" s="51" t="s">
        <v>17</v>
      </c>
      <c r="E13" s="24" t="s">
        <v>2</v>
      </c>
      <c r="F13" s="25" t="s">
        <v>0</v>
      </c>
      <c r="G13" s="26" t="s">
        <v>1</v>
      </c>
      <c r="H13" s="26" t="s">
        <v>3</v>
      </c>
      <c r="I13" s="27" t="s">
        <v>4</v>
      </c>
      <c r="J13" s="28" t="s">
        <v>5</v>
      </c>
      <c r="K13" s="18"/>
      <c r="L13" s="172" t="s">
        <v>41</v>
      </c>
      <c r="M13" s="173"/>
      <c r="N13" s="5"/>
      <c r="O13" s="30"/>
      <c r="P13" s="18"/>
      <c r="Q13" s="18"/>
      <c r="R13" s="172" t="s">
        <v>59</v>
      </c>
      <c r="S13" s="171"/>
      <c r="T13" s="5"/>
      <c r="U13" s="30"/>
      <c r="V13" s="18"/>
      <c r="W13" s="18"/>
    </row>
    <row r="14" spans="1:23" s="6" customFormat="1" ht="17.100000000000001" customHeight="1">
      <c r="A14" s="1">
        <v>1</v>
      </c>
      <c r="B14" s="37" t="s">
        <v>31</v>
      </c>
      <c r="C14" s="52">
        <v>1</v>
      </c>
      <c r="D14" s="52">
        <v>7263</v>
      </c>
      <c r="E14" s="9">
        <f>COUNT(O14,P17,U14)</f>
        <v>1</v>
      </c>
      <c r="F14" s="10">
        <f>IF(O14&gt;P14,1,0)+IF(P17&gt;O17,1,0)+IF(U14&gt;V14,1,0)</f>
        <v>0</v>
      </c>
      <c r="G14" s="10">
        <f>IF(O14&lt;P14,1,0)+IF(P17&lt;O17,1,0)+IF(U14&lt;V14,1,0)</f>
        <v>1</v>
      </c>
      <c r="H14" s="10">
        <f>VALUE(O14+P17+U14)</f>
        <v>1</v>
      </c>
      <c r="I14" s="10">
        <f>VALUE(P14+O17+V14)</f>
        <v>4</v>
      </c>
      <c r="J14" s="11">
        <f>AVERAGE(H14-I14)</f>
        <v>-3</v>
      </c>
      <c r="K14" s="34"/>
      <c r="L14" s="40" t="str">
        <f>B14</f>
        <v xml:space="preserve">CT MANACOR </v>
      </c>
      <c r="M14" s="41" t="s">
        <v>6</v>
      </c>
      <c r="N14" s="43" t="str">
        <f>B17</f>
        <v>CT LA SALLE</v>
      </c>
      <c r="O14" s="182"/>
      <c r="P14" s="182"/>
      <c r="Q14" s="42"/>
      <c r="R14" s="40" t="str">
        <f>B14</f>
        <v xml:space="preserve">CT MANACOR </v>
      </c>
      <c r="S14" s="41" t="s">
        <v>6</v>
      </c>
      <c r="T14" s="40" t="str">
        <f>B15</f>
        <v>PRINCIPES DE ESPAÑA</v>
      </c>
      <c r="U14" s="39"/>
      <c r="V14" s="39"/>
      <c r="W14" s="18"/>
    </row>
    <row r="15" spans="1:23" s="6" customFormat="1" ht="17.100000000000001" customHeight="1">
      <c r="A15" s="2">
        <v>2</v>
      </c>
      <c r="B15" s="38" t="s">
        <v>26</v>
      </c>
      <c r="C15" s="53"/>
      <c r="D15" s="53">
        <v>9316</v>
      </c>
      <c r="E15" s="12">
        <f>COUNT(O15,P18,V14)</f>
        <v>2</v>
      </c>
      <c r="F15" s="12">
        <f>IF(O15&gt;P15,1,0)+IF(P18&gt;O18,1,0)+IF(V14&gt;U14,1,0)</f>
        <v>2</v>
      </c>
      <c r="G15" s="12">
        <f>IF(O15&lt;P15,1,0)+IF(P18&lt;O18,1,0)+IF(V14&lt;U14,1,0)</f>
        <v>0</v>
      </c>
      <c r="H15" s="12">
        <f>VALUE(O15+P18+V14)</f>
        <v>8</v>
      </c>
      <c r="I15" s="12">
        <f>VALUE(P15+O18+U14)</f>
        <v>2</v>
      </c>
      <c r="J15" s="13">
        <f>AVERAGE(H15-I15)</f>
        <v>6</v>
      </c>
      <c r="K15" s="34"/>
      <c r="L15" s="40" t="str">
        <f>B15</f>
        <v>PRINCIPES DE ESPAÑA</v>
      </c>
      <c r="M15" s="41" t="s">
        <v>6</v>
      </c>
      <c r="N15" s="43" t="str">
        <f>B16</f>
        <v>PLAYAS SANTA PONSA TC</v>
      </c>
      <c r="O15" s="39">
        <v>3</v>
      </c>
      <c r="P15" s="39">
        <v>2</v>
      </c>
      <c r="Q15" s="42"/>
      <c r="R15" s="43" t="str">
        <f>B16</f>
        <v>PLAYAS SANTA PONSA TC</v>
      </c>
      <c r="S15" s="41" t="s">
        <v>6</v>
      </c>
      <c r="T15" s="40" t="str">
        <f>B17</f>
        <v>CT LA SALLE</v>
      </c>
      <c r="U15" s="39"/>
      <c r="V15" s="39"/>
      <c r="W15" s="18"/>
    </row>
    <row r="16" spans="1:23" s="6" customFormat="1" ht="17.100000000000001" customHeight="1">
      <c r="A16" s="2">
        <v>3</v>
      </c>
      <c r="B16" s="38" t="s">
        <v>14</v>
      </c>
      <c r="C16" s="53"/>
      <c r="D16" s="53">
        <v>13257</v>
      </c>
      <c r="E16" s="12">
        <f>COUNT(P15,O17,U15)</f>
        <v>2</v>
      </c>
      <c r="F16" s="16">
        <f>IF(O17&gt;P17,1,0)+IF(P15&gt;O15,1,0)+IF(U15&gt;V15,1,0)</f>
        <v>1</v>
      </c>
      <c r="G16" s="16">
        <f>IF(O17&lt;P17,1,0)+IF(P15&lt;O15,1,0)+IF(U15&lt;V15,1,0)</f>
        <v>1</v>
      </c>
      <c r="H16" s="16">
        <f>VALUE(P15+O17+U15)</f>
        <v>6</v>
      </c>
      <c r="I16" s="16">
        <f>VALUE(O15+P17+V15)</f>
        <v>4</v>
      </c>
      <c r="J16" s="17">
        <f>AVERAGE(H16-I16)</f>
        <v>2</v>
      </c>
      <c r="K16" s="18"/>
      <c r="L16" s="172" t="s">
        <v>49</v>
      </c>
      <c r="M16" s="171"/>
      <c r="N16" s="5"/>
      <c r="O16" s="30"/>
      <c r="P16" s="61"/>
      <c r="Q16" s="18"/>
      <c r="R16" s="18"/>
      <c r="S16" s="18"/>
      <c r="T16" s="18"/>
      <c r="U16" s="18"/>
      <c r="V16" s="18"/>
      <c r="W16" s="18"/>
    </row>
    <row r="17" spans="1:23" s="6" customFormat="1" ht="17.100000000000001" customHeight="1" thickBot="1">
      <c r="A17" s="3">
        <v>4</v>
      </c>
      <c r="B17" s="49" t="s">
        <v>9</v>
      </c>
      <c r="C17" s="54"/>
      <c r="D17" s="54">
        <v>14265</v>
      </c>
      <c r="E17" s="14">
        <f>COUNT(P14,O18,V15)</f>
        <v>1</v>
      </c>
      <c r="F17" s="14">
        <f>IF(P14&gt;O14,1,0)+IF(O18&gt;P18,1,0)+IF(V15&gt;U15,1,0)</f>
        <v>0</v>
      </c>
      <c r="G17" s="14">
        <f>IF(P14&lt;O14,1,0)+IF(O18&lt;P18,1,0)+IF(V15&lt;U15,1,0)</f>
        <v>1</v>
      </c>
      <c r="H17" s="14">
        <f>VALUE(P14+O18+V15)</f>
        <v>0</v>
      </c>
      <c r="I17" s="14">
        <f>VALUE(O14+P18+U15)</f>
        <v>5</v>
      </c>
      <c r="J17" s="15">
        <f>AVERAGE(H17-I17)</f>
        <v>-5</v>
      </c>
      <c r="K17" s="18"/>
      <c r="L17" s="40" t="str">
        <f>B16</f>
        <v>PLAYAS SANTA PONSA TC</v>
      </c>
      <c r="M17" s="41" t="s">
        <v>6</v>
      </c>
      <c r="N17" s="45" t="str">
        <f>B14</f>
        <v xml:space="preserve">CT MANACOR </v>
      </c>
      <c r="O17" s="39">
        <v>4</v>
      </c>
      <c r="P17" s="39">
        <v>1</v>
      </c>
      <c r="Q17" s="18"/>
      <c r="R17" s="18"/>
      <c r="S17" s="18"/>
      <c r="T17" s="18"/>
      <c r="U17" s="18"/>
      <c r="V17" s="18"/>
      <c r="W17" s="18"/>
    </row>
    <row r="18" spans="1:23" s="6" customFormat="1" ht="17.100000000000001" customHeight="1">
      <c r="A18" s="18"/>
      <c r="B18" s="18"/>
      <c r="C18" s="34"/>
      <c r="D18" s="34"/>
      <c r="E18" s="18"/>
      <c r="F18" s="18"/>
      <c r="G18" s="18"/>
      <c r="H18" s="18"/>
      <c r="I18" s="18"/>
      <c r="J18" s="18"/>
      <c r="K18" s="18"/>
      <c r="L18" s="50" t="str">
        <f>B17</f>
        <v>CT LA SALLE</v>
      </c>
      <c r="M18" s="41" t="s">
        <v>6</v>
      </c>
      <c r="N18" s="46" t="str">
        <f>B15</f>
        <v>PRINCIPES DE ESPAÑA</v>
      </c>
      <c r="O18" s="44">
        <v>0</v>
      </c>
      <c r="P18" s="44">
        <v>5</v>
      </c>
      <c r="Q18" s="18"/>
      <c r="R18" s="18"/>
      <c r="S18" s="18"/>
      <c r="T18" s="18"/>
      <c r="U18" s="18"/>
      <c r="V18" s="18"/>
      <c r="W18" s="18"/>
    </row>
    <row r="19" spans="1:23" ht="17.100000000000001" customHeight="1">
      <c r="A19" s="18"/>
      <c r="B19" s="18"/>
      <c r="C19" s="34"/>
      <c r="D19" s="34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7"/>
    </row>
    <row r="20" spans="1:23" ht="17.100000000000001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ht="15" customHeight="1">
      <c r="L21" s="109" t="s">
        <v>74</v>
      </c>
      <c r="R21" s="174"/>
    </row>
    <row r="22" spans="1:23" ht="15" customHeight="1"/>
    <row r="23" spans="1:23" ht="15" customHeight="1">
      <c r="R23" s="174"/>
    </row>
    <row r="24" spans="1:23" ht="15" customHeight="1"/>
    <row r="25" spans="1:23" ht="15" customHeight="1"/>
    <row r="26" spans="1:23" ht="15" customHeight="1"/>
    <row r="27" spans="1:23" ht="15" customHeight="1"/>
    <row r="28" spans="1:23" ht="15" customHeight="1"/>
    <row r="29" spans="1:23" ht="15" customHeight="1"/>
    <row r="30" spans="1:23" ht="15" customHeight="1"/>
    <row r="31" spans="1:23" ht="15" customHeight="1"/>
    <row r="32" spans="1:23" ht="15" customHeight="1"/>
    <row r="33" customFormat="1" ht="15" customHeight="1"/>
    <row r="34" customFormat="1" ht="15" customHeight="1"/>
    <row r="37" customFormat="1" ht="15" customHeight="1"/>
    <row r="38" customFormat="1" ht="15" customHeight="1"/>
    <row r="39" customFormat="1" ht="15" customHeight="1"/>
    <row r="40" customFormat="1" ht="15" customHeight="1"/>
    <row r="41" customFormat="1" ht="15" customHeight="1"/>
    <row r="49" customFormat="1"/>
  </sheetData>
  <mergeCells count="1">
    <mergeCell ref="B6:L6"/>
  </mergeCells>
  <pageMargins left="0.7" right="0.7" top="0.75" bottom="0.75" header="0.3" footer="0.3"/>
  <pageSetup paperSize="9" scale="63" orientation="landscape" horizontalDpi="4294967293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01801-EF5D-4CDC-933C-D0C951E98358}">
  <dimension ref="A1:I14"/>
  <sheetViews>
    <sheetView workbookViewId="0">
      <selection activeCell="F32" sqref="F32"/>
    </sheetView>
  </sheetViews>
  <sheetFormatPr baseColWidth="10" defaultRowHeight="15"/>
  <cols>
    <col min="1" max="1" width="40.5703125" customWidth="1"/>
  </cols>
  <sheetData>
    <row r="1" spans="1:9" ht="20.25">
      <c r="A1" s="180" t="s">
        <v>75</v>
      </c>
      <c r="B1" s="7"/>
      <c r="C1" s="7"/>
      <c r="D1" s="7"/>
      <c r="E1" s="7"/>
      <c r="F1" s="7"/>
      <c r="G1" s="7"/>
      <c r="H1" s="7"/>
      <c r="I1" s="7"/>
    </row>
    <row r="2" spans="1:9" ht="20.100000000000001" customHeight="1">
      <c r="A2" s="181" t="s">
        <v>76</v>
      </c>
      <c r="B2" s="7"/>
      <c r="C2" s="7"/>
      <c r="D2" s="7"/>
      <c r="E2" s="7"/>
      <c r="F2" s="7"/>
      <c r="G2" s="7"/>
      <c r="H2" s="7"/>
      <c r="I2" s="7"/>
    </row>
    <row r="3" spans="1:9" ht="20.100000000000001" customHeight="1">
      <c r="A3" s="179" t="s">
        <v>79</v>
      </c>
      <c r="B3" s="7"/>
      <c r="C3" s="7"/>
      <c r="D3" s="7"/>
      <c r="E3" s="7"/>
      <c r="F3" s="7"/>
      <c r="G3" s="7"/>
      <c r="H3" s="7"/>
      <c r="I3" s="7"/>
    </row>
    <row r="4" spans="1:9" ht="20.100000000000001" customHeight="1">
      <c r="A4" s="179" t="s">
        <v>77</v>
      </c>
      <c r="B4" s="7"/>
      <c r="C4" s="7"/>
      <c r="D4" s="7"/>
      <c r="E4" s="7"/>
      <c r="F4" s="7"/>
      <c r="G4" s="7"/>
      <c r="H4" s="7"/>
      <c r="I4" s="7"/>
    </row>
    <row r="5" spans="1:9" ht="24.75" customHeight="1">
      <c r="A5" s="177" t="s">
        <v>78</v>
      </c>
      <c r="B5" s="7"/>
      <c r="C5" s="7"/>
      <c r="D5" s="7"/>
      <c r="E5" s="7"/>
      <c r="F5" s="7"/>
      <c r="G5" s="7"/>
      <c r="H5" s="7"/>
      <c r="I5" s="7"/>
    </row>
    <row r="6" spans="1:9" ht="15.75">
      <c r="A6" s="177" t="s">
        <v>80</v>
      </c>
      <c r="B6" s="7"/>
      <c r="C6" s="7"/>
      <c r="D6" s="7"/>
      <c r="E6" s="7"/>
      <c r="F6" s="7"/>
      <c r="G6" s="7"/>
      <c r="H6" s="7"/>
      <c r="I6" s="7"/>
    </row>
    <row r="7" spans="1:9" ht="15.75">
      <c r="A7" s="179" t="s">
        <v>81</v>
      </c>
      <c r="B7" s="7"/>
      <c r="C7" s="7"/>
      <c r="D7" s="7"/>
      <c r="E7" s="7"/>
      <c r="F7" s="7"/>
      <c r="G7" s="7"/>
      <c r="H7" s="7"/>
      <c r="I7" s="7"/>
    </row>
    <row r="8" spans="1:9" ht="15.75">
      <c r="A8" s="179" t="s">
        <v>82</v>
      </c>
      <c r="B8" s="7"/>
      <c r="C8" s="7"/>
      <c r="D8" s="7"/>
      <c r="E8" s="7"/>
      <c r="F8" s="7"/>
      <c r="G8" s="7"/>
      <c r="H8" s="7"/>
      <c r="I8" s="7"/>
    </row>
    <row r="9" spans="1:9" ht="15.75">
      <c r="A9" s="179" t="s">
        <v>83</v>
      </c>
      <c r="B9" s="7"/>
      <c r="C9" s="7"/>
      <c r="D9" s="7"/>
      <c r="E9" s="7"/>
      <c r="F9" s="7"/>
      <c r="G9" s="7"/>
      <c r="H9" s="7"/>
      <c r="I9" s="7"/>
    </row>
    <row r="10" spans="1:9" ht="15.75">
      <c r="A10" s="179" t="s">
        <v>84</v>
      </c>
      <c r="B10" s="7"/>
      <c r="C10" s="7"/>
      <c r="D10" s="7"/>
      <c r="E10" s="7"/>
      <c r="F10" s="7"/>
      <c r="G10" s="7"/>
      <c r="H10" s="7"/>
      <c r="I10" s="7"/>
    </row>
    <row r="11" spans="1:9" ht="15.75">
      <c r="A11" s="179" t="s">
        <v>85</v>
      </c>
      <c r="B11" s="7"/>
      <c r="C11" s="7"/>
      <c r="D11" s="7"/>
      <c r="E11" s="7"/>
      <c r="F11" s="7"/>
      <c r="G11" s="7"/>
      <c r="H11" s="7"/>
      <c r="I11" s="7"/>
    </row>
    <row r="12" spans="1:9" ht="15.75">
      <c r="A12" s="176"/>
    </row>
    <row r="14" spans="1:9">
      <c r="A14" s="17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VET35M</vt:lpstr>
      <vt:lpstr>VET40M</vt:lpstr>
      <vt:lpstr>VET50M</vt:lpstr>
      <vt:lpstr>VET60M</vt:lpstr>
      <vt:lpstr>VET35F</vt:lpstr>
      <vt:lpstr>VET40F</vt:lpstr>
      <vt:lpstr>VET50F</vt:lpstr>
      <vt:lpstr>VET60F</vt:lpstr>
      <vt:lpstr>NOTA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Aurelia</dc:creator>
  <cp:lastModifiedBy>Alex</cp:lastModifiedBy>
  <cp:lastPrinted>2022-06-01T08:10:10Z</cp:lastPrinted>
  <dcterms:created xsi:type="dcterms:W3CDTF">2016-11-15T09:47:28Z</dcterms:created>
  <dcterms:modified xsi:type="dcterms:W3CDTF">2023-03-13T12:02:45Z</dcterms:modified>
</cp:coreProperties>
</file>