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Alex\DOCUMENTOS\TENIS 2023\CAMPEONATOS INSULARES\MALLORCA POR EQUIPOS JUVENILES\COPA FTIB\"/>
    </mc:Choice>
  </mc:AlternateContent>
  <xr:revisionPtr revIDLastSave="0" documentId="13_ncr:1_{E33B5776-1585-4269-9A94-B7D8AAD732A7}" xr6:coauthVersionLast="47" xr6:coauthVersionMax="47" xr10:uidLastSave="{00000000-0000-0000-0000-000000000000}"/>
  <bookViews>
    <workbookView xWindow="-120" yWindow="-120" windowWidth="29040" windowHeight="15840" tabRatio="675" xr2:uid="{00000000-000D-0000-FFFF-FFFF00000000}"/>
  </bookViews>
  <sheets>
    <sheet name="SUB10M" sheetId="10" r:id="rId1"/>
    <sheet name="ALEM" sheetId="3" r:id="rId2"/>
    <sheet name="INFM" sheetId="2" r:id="rId3"/>
    <sheet name="CADM" sheetId="6" r:id="rId4"/>
    <sheet name="ALEF" sheetId="11" state="hidden" r:id="rId5"/>
    <sheet name="CADF" sheetId="9" r:id="rId6"/>
    <sheet name="JUNM" sheetId="12" r:id="rId7"/>
  </sheets>
  <definedNames>
    <definedName name="_xlnm._FilterDatabase" localSheetId="2" hidden="1">INFM!#REF!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3" l="1"/>
  <c r="H16" i="12"/>
  <c r="H15" i="12"/>
  <c r="H14" i="12"/>
  <c r="G16" i="12"/>
  <c r="G15" i="12"/>
  <c r="G14" i="12"/>
  <c r="F16" i="12"/>
  <c r="E16" i="12"/>
  <c r="F15" i="12"/>
  <c r="E15" i="12"/>
  <c r="F14" i="12"/>
  <c r="D15" i="12"/>
  <c r="E14" i="12"/>
  <c r="D14" i="12"/>
  <c r="S22" i="12"/>
  <c r="Q22" i="12"/>
  <c r="Q23" i="12"/>
  <c r="M26" i="12"/>
  <c r="M25" i="12"/>
  <c r="K25" i="12"/>
  <c r="M23" i="12"/>
  <c r="K23" i="12"/>
  <c r="K22" i="12"/>
  <c r="M24" i="9"/>
  <c r="K24" i="9"/>
  <c r="M23" i="9"/>
  <c r="K23" i="9"/>
  <c r="M22" i="9"/>
  <c r="K22" i="9"/>
  <c r="S20" i="9"/>
  <c r="Q20" i="9"/>
  <c r="M20" i="9"/>
  <c r="K20" i="9"/>
  <c r="S19" i="9"/>
  <c r="Q19" i="9"/>
  <c r="M19" i="9"/>
  <c r="K19" i="9"/>
  <c r="S18" i="9"/>
  <c r="Q18" i="9"/>
  <c r="M18" i="9"/>
  <c r="K18" i="9"/>
  <c r="H18" i="9"/>
  <c r="G18" i="9"/>
  <c r="E18" i="9"/>
  <c r="D18" i="9"/>
  <c r="H17" i="9"/>
  <c r="G17" i="9"/>
  <c r="F17" i="9"/>
  <c r="E17" i="9"/>
  <c r="D17" i="9"/>
  <c r="S16" i="9"/>
  <c r="Q16" i="9"/>
  <c r="M16" i="9"/>
  <c r="K16" i="9"/>
  <c r="H16" i="9"/>
  <c r="G16" i="9"/>
  <c r="F16" i="9"/>
  <c r="E16" i="9"/>
  <c r="D16" i="9"/>
  <c r="S15" i="9"/>
  <c r="Q15" i="9"/>
  <c r="M15" i="9"/>
  <c r="K15" i="9"/>
  <c r="H15" i="9"/>
  <c r="G15" i="9"/>
  <c r="I15" i="9" s="1"/>
  <c r="F15" i="9"/>
  <c r="E15" i="9"/>
  <c r="D15" i="9"/>
  <c r="S14" i="9"/>
  <c r="Q14" i="9"/>
  <c r="M14" i="9"/>
  <c r="K14" i="9"/>
  <c r="H14" i="9"/>
  <c r="G14" i="9"/>
  <c r="F14" i="9"/>
  <c r="E14" i="9"/>
  <c r="D14" i="9"/>
  <c r="N34" i="2"/>
  <c r="L34" i="2"/>
  <c r="N33" i="2"/>
  <c r="L33" i="2"/>
  <c r="I33" i="2"/>
  <c r="H33" i="2"/>
  <c r="G33" i="2"/>
  <c r="F33" i="2"/>
  <c r="E33" i="2"/>
  <c r="I32" i="2"/>
  <c r="H32" i="2"/>
  <c r="G32" i="2"/>
  <c r="F32" i="2"/>
  <c r="E32" i="2"/>
  <c r="T31" i="2"/>
  <c r="R31" i="2"/>
  <c r="N31" i="2"/>
  <c r="L31" i="2"/>
  <c r="I31" i="2"/>
  <c r="H31" i="2"/>
  <c r="G31" i="2"/>
  <c r="F31" i="2"/>
  <c r="E31" i="2"/>
  <c r="T30" i="2"/>
  <c r="R30" i="2"/>
  <c r="N30" i="2"/>
  <c r="L30" i="2"/>
  <c r="I30" i="2"/>
  <c r="H30" i="2"/>
  <c r="G30" i="2"/>
  <c r="F30" i="2"/>
  <c r="E30" i="2"/>
  <c r="G30" i="3"/>
  <c r="F30" i="3"/>
  <c r="G27" i="3"/>
  <c r="F27" i="3"/>
  <c r="I13" i="3"/>
  <c r="H13" i="3"/>
  <c r="G13" i="3"/>
  <c r="F13" i="3"/>
  <c r="E13" i="3"/>
  <c r="F17" i="3"/>
  <c r="E17" i="3"/>
  <c r="I16" i="3"/>
  <c r="H16" i="3"/>
  <c r="F16" i="3"/>
  <c r="E16" i="3"/>
  <c r="F15" i="3"/>
  <c r="E15" i="3"/>
  <c r="I14" i="3"/>
  <c r="H14" i="3"/>
  <c r="G14" i="3"/>
  <c r="E14" i="3"/>
  <c r="N23" i="3"/>
  <c r="N22" i="3"/>
  <c r="L22" i="3"/>
  <c r="N21" i="3"/>
  <c r="L21" i="3"/>
  <c r="L13" i="3"/>
  <c r="N15" i="3"/>
  <c r="N14" i="3"/>
  <c r="L14" i="3"/>
  <c r="N13" i="3"/>
  <c r="J32" i="2" l="1"/>
  <c r="I18" i="9"/>
  <c r="F18" i="9"/>
  <c r="I17" i="9"/>
  <c r="I14" i="9"/>
  <c r="I16" i="9"/>
  <c r="J33" i="2"/>
  <c r="J31" i="2"/>
  <c r="J30" i="2"/>
  <c r="G15" i="3"/>
  <c r="G17" i="3"/>
  <c r="G16" i="3"/>
  <c r="L23" i="3"/>
  <c r="T19" i="3"/>
  <c r="R19" i="3"/>
  <c r="N19" i="3"/>
  <c r="L19" i="3"/>
  <c r="T18" i="3"/>
  <c r="R18" i="3"/>
  <c r="N18" i="3"/>
  <c r="L18" i="3"/>
  <c r="T17" i="3"/>
  <c r="R17" i="3"/>
  <c r="N17" i="3"/>
  <c r="L17" i="3"/>
  <c r="I17" i="3"/>
  <c r="H17" i="3"/>
  <c r="J16" i="3"/>
  <c r="T15" i="3"/>
  <c r="R15" i="3"/>
  <c r="I15" i="3"/>
  <c r="H15" i="3"/>
  <c r="T14" i="3"/>
  <c r="R14" i="3"/>
  <c r="F14" i="3"/>
  <c r="T13" i="3"/>
  <c r="R13" i="3"/>
  <c r="E27" i="3"/>
  <c r="H27" i="3"/>
  <c r="I27" i="3"/>
  <c r="L27" i="3"/>
  <c r="N27" i="3"/>
  <c r="R27" i="3"/>
  <c r="T27" i="3"/>
  <c r="E28" i="3"/>
  <c r="F28" i="3"/>
  <c r="G28" i="3"/>
  <c r="H28" i="3"/>
  <c r="I28" i="3"/>
  <c r="L28" i="3"/>
  <c r="N28" i="3"/>
  <c r="R28" i="3"/>
  <c r="T28" i="3"/>
  <c r="E29" i="3"/>
  <c r="F29" i="3"/>
  <c r="G29" i="3"/>
  <c r="H29" i="3"/>
  <c r="I29" i="3"/>
  <c r="L29" i="3"/>
  <c r="N29" i="3"/>
  <c r="R29" i="3"/>
  <c r="T29" i="3"/>
  <c r="N28" i="10"/>
  <c r="L28" i="10"/>
  <c r="N27" i="10"/>
  <c r="L27" i="10"/>
  <c r="I27" i="10"/>
  <c r="H27" i="10"/>
  <c r="G27" i="10"/>
  <c r="F27" i="10"/>
  <c r="E27" i="10"/>
  <c r="I26" i="10"/>
  <c r="H26" i="10"/>
  <c r="G26" i="10"/>
  <c r="F26" i="10"/>
  <c r="E26" i="10"/>
  <c r="T25" i="10"/>
  <c r="R25" i="10"/>
  <c r="N25" i="10"/>
  <c r="L25" i="10"/>
  <c r="I25" i="10"/>
  <c r="H25" i="10"/>
  <c r="G25" i="10"/>
  <c r="F25" i="10"/>
  <c r="E25" i="10"/>
  <c r="T24" i="10"/>
  <c r="R24" i="10"/>
  <c r="N24" i="10"/>
  <c r="L24" i="10"/>
  <c r="I24" i="10"/>
  <c r="H24" i="10"/>
  <c r="G24" i="10"/>
  <c r="F24" i="10"/>
  <c r="E24" i="10"/>
  <c r="N18" i="10"/>
  <c r="L18" i="10"/>
  <c r="N17" i="10"/>
  <c r="L17" i="10"/>
  <c r="I17" i="10"/>
  <c r="H17" i="10"/>
  <c r="G17" i="10"/>
  <c r="F17" i="10"/>
  <c r="E17" i="10"/>
  <c r="I16" i="10"/>
  <c r="H16" i="10"/>
  <c r="G16" i="10"/>
  <c r="F16" i="10"/>
  <c r="E16" i="10"/>
  <c r="T15" i="10"/>
  <c r="R15" i="10"/>
  <c r="N15" i="10"/>
  <c r="L15" i="10"/>
  <c r="I15" i="10"/>
  <c r="H15" i="10"/>
  <c r="G15" i="10"/>
  <c r="F15" i="10"/>
  <c r="E15" i="10"/>
  <c r="T14" i="10"/>
  <c r="R14" i="10"/>
  <c r="N14" i="10"/>
  <c r="L14" i="10"/>
  <c r="I14" i="10"/>
  <c r="H14" i="10"/>
  <c r="G14" i="10"/>
  <c r="F14" i="10"/>
  <c r="E14" i="10"/>
  <c r="N26" i="2"/>
  <c r="L26" i="2"/>
  <c r="N25" i="2"/>
  <c r="L25" i="2"/>
  <c r="I25" i="2"/>
  <c r="H25" i="2"/>
  <c r="G25" i="2"/>
  <c r="F25" i="2"/>
  <c r="E25" i="2"/>
  <c r="I24" i="2"/>
  <c r="H24" i="2"/>
  <c r="G24" i="2"/>
  <c r="F24" i="2"/>
  <c r="E24" i="2"/>
  <c r="T23" i="2"/>
  <c r="R23" i="2"/>
  <c r="N23" i="2"/>
  <c r="L23" i="2"/>
  <c r="I23" i="2"/>
  <c r="H23" i="2"/>
  <c r="G23" i="2"/>
  <c r="F23" i="2"/>
  <c r="E23" i="2"/>
  <c r="T22" i="2"/>
  <c r="R22" i="2"/>
  <c r="N22" i="2"/>
  <c r="L22" i="2"/>
  <c r="I22" i="2"/>
  <c r="H22" i="2"/>
  <c r="G22" i="2"/>
  <c r="F22" i="2"/>
  <c r="E22" i="2"/>
  <c r="N18" i="2"/>
  <c r="L18" i="2"/>
  <c r="N17" i="2"/>
  <c r="L17" i="2"/>
  <c r="I17" i="2"/>
  <c r="H17" i="2"/>
  <c r="G17" i="2"/>
  <c r="F17" i="2"/>
  <c r="E17" i="2"/>
  <c r="I16" i="2"/>
  <c r="H16" i="2"/>
  <c r="G16" i="2"/>
  <c r="F16" i="2"/>
  <c r="E16" i="2"/>
  <c r="T15" i="2"/>
  <c r="R15" i="2"/>
  <c r="N15" i="2"/>
  <c r="L15" i="2"/>
  <c r="I15" i="2"/>
  <c r="H15" i="2"/>
  <c r="G15" i="2"/>
  <c r="F15" i="2"/>
  <c r="E15" i="2"/>
  <c r="T14" i="2"/>
  <c r="R14" i="2"/>
  <c r="N14" i="2"/>
  <c r="L14" i="2"/>
  <c r="I14" i="2"/>
  <c r="H14" i="2"/>
  <c r="G14" i="2"/>
  <c r="F14" i="2"/>
  <c r="E14" i="2"/>
  <c r="M24" i="6"/>
  <c r="K24" i="6"/>
  <c r="M23" i="6"/>
  <c r="K23" i="6"/>
  <c r="M22" i="6"/>
  <c r="K22" i="6"/>
  <c r="S20" i="6"/>
  <c r="Q20" i="6"/>
  <c r="M20" i="6"/>
  <c r="K20" i="6"/>
  <c r="S19" i="6"/>
  <c r="Q19" i="6"/>
  <c r="M19" i="6"/>
  <c r="K19" i="6"/>
  <c r="S18" i="6"/>
  <c r="Q18" i="6"/>
  <c r="M18" i="6"/>
  <c r="K18" i="6"/>
  <c r="H18" i="6"/>
  <c r="G18" i="6"/>
  <c r="E18" i="6"/>
  <c r="D18" i="6"/>
  <c r="H17" i="6"/>
  <c r="G17" i="6"/>
  <c r="F17" i="6"/>
  <c r="E17" i="6"/>
  <c r="D17" i="6"/>
  <c r="S16" i="6"/>
  <c r="Q16" i="6"/>
  <c r="M16" i="6"/>
  <c r="K16" i="6"/>
  <c r="H16" i="6"/>
  <c r="G16" i="6"/>
  <c r="F16" i="6"/>
  <c r="E16" i="6"/>
  <c r="D16" i="6"/>
  <c r="S15" i="6"/>
  <c r="Q15" i="6"/>
  <c r="M15" i="6"/>
  <c r="K15" i="6"/>
  <c r="H15" i="6"/>
  <c r="G15" i="6"/>
  <c r="F15" i="6"/>
  <c r="E15" i="6"/>
  <c r="D15" i="6"/>
  <c r="S14" i="6"/>
  <c r="Q14" i="6"/>
  <c r="M14" i="6"/>
  <c r="K14" i="6"/>
  <c r="H14" i="6"/>
  <c r="G14" i="6"/>
  <c r="F14" i="6"/>
  <c r="E14" i="6"/>
  <c r="D14" i="6"/>
  <c r="M18" i="12"/>
  <c r="K18" i="12"/>
  <c r="M17" i="12"/>
  <c r="K17" i="12"/>
  <c r="H17" i="12"/>
  <c r="G17" i="12"/>
  <c r="F17" i="12"/>
  <c r="E17" i="12"/>
  <c r="D17" i="12"/>
  <c r="D16" i="12"/>
  <c r="S15" i="12"/>
  <c r="Q15" i="12"/>
  <c r="M15" i="12"/>
  <c r="K15" i="12"/>
  <c r="S14" i="12"/>
  <c r="Q14" i="12"/>
  <c r="M14" i="12"/>
  <c r="K14" i="12"/>
  <c r="M18" i="11"/>
  <c r="K18" i="11"/>
  <c r="M17" i="11"/>
  <c r="K17" i="11"/>
  <c r="H17" i="11"/>
  <c r="G17" i="11"/>
  <c r="F17" i="11"/>
  <c r="E17" i="11"/>
  <c r="D17" i="11"/>
  <c r="H16" i="11"/>
  <c r="G16" i="11"/>
  <c r="I16" i="11" s="1"/>
  <c r="F16" i="11"/>
  <c r="E16" i="11"/>
  <c r="D16" i="11"/>
  <c r="S15" i="11"/>
  <c r="Q15" i="11"/>
  <c r="M15" i="11"/>
  <c r="K15" i="11"/>
  <c r="H15" i="11"/>
  <c r="I15" i="11" s="1"/>
  <c r="G15" i="11"/>
  <c r="F15" i="11"/>
  <c r="E15" i="11"/>
  <c r="D15" i="11"/>
  <c r="S14" i="11"/>
  <c r="Q14" i="11"/>
  <c r="M14" i="11"/>
  <c r="K14" i="11"/>
  <c r="H14" i="11"/>
  <c r="G14" i="11"/>
  <c r="I14" i="11" s="1"/>
  <c r="F14" i="11"/>
  <c r="E14" i="11"/>
  <c r="D14" i="11"/>
  <c r="N37" i="3"/>
  <c r="L37" i="3"/>
  <c r="N36" i="3"/>
  <c r="L36" i="3"/>
  <c r="N35" i="3"/>
  <c r="L35" i="3"/>
  <c r="T33" i="3"/>
  <c r="R33" i="3"/>
  <c r="N33" i="3"/>
  <c r="L33" i="3"/>
  <c r="T32" i="3"/>
  <c r="R32" i="3"/>
  <c r="N32" i="3"/>
  <c r="L32" i="3"/>
  <c r="T31" i="3"/>
  <c r="R31" i="3"/>
  <c r="N31" i="3"/>
  <c r="L31" i="3"/>
  <c r="I31" i="3"/>
  <c r="H31" i="3"/>
  <c r="F31" i="3"/>
  <c r="E31" i="3"/>
  <c r="I30" i="3"/>
  <c r="H30" i="3"/>
  <c r="E30" i="3"/>
  <c r="I17" i="11" l="1"/>
  <c r="I17" i="12"/>
  <c r="I15" i="12"/>
  <c r="J17" i="2"/>
  <c r="J25" i="2"/>
  <c r="J27" i="10"/>
  <c r="I18" i="6"/>
  <c r="I16" i="12"/>
  <c r="J14" i="2"/>
  <c r="I14" i="12"/>
  <c r="I14" i="6"/>
  <c r="J22" i="2"/>
  <c r="J23" i="2"/>
  <c r="J24" i="2"/>
  <c r="J16" i="2"/>
  <c r="J15" i="2"/>
  <c r="J26" i="10"/>
  <c r="J16" i="10"/>
  <c r="J28" i="3"/>
  <c r="J17" i="3"/>
  <c r="I15" i="6"/>
  <c r="F18" i="6"/>
  <c r="I16" i="6"/>
  <c r="I17" i="6"/>
  <c r="J14" i="3"/>
  <c r="J29" i="3"/>
  <c r="J15" i="3"/>
  <c r="J27" i="3"/>
  <c r="J13" i="3"/>
  <c r="J30" i="3"/>
  <c r="G31" i="3"/>
  <c r="J14" i="10"/>
  <c r="J24" i="10"/>
  <c r="J15" i="10"/>
  <c r="J25" i="10"/>
  <c r="J17" i="10"/>
  <c r="J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Melanie</author>
  </authors>
  <commentList>
    <comment ref="L24" authorId="0" shapeId="0" xr:uid="{4A9DB885-0930-4B12-872F-04D3281EC741}">
      <text>
        <r>
          <rPr>
            <b/>
            <sz val="9"/>
            <color indexed="81"/>
            <rFont val="Tahoma"/>
            <family val="2"/>
          </rPr>
          <t>Aplazado por el equipo visitante.
Mail 20/02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uthor>
    <author>Melanie</author>
  </authors>
  <commentList>
    <comment ref="L14" authorId="0" shapeId="0" xr:uid="{3218606A-4926-4181-863A-52701F3A2C24}">
      <text>
        <r>
          <rPr>
            <b/>
            <sz val="9"/>
            <color indexed="81"/>
            <rFont val="Tahoma"/>
            <family val="2"/>
          </rPr>
          <t>Aplazado por lluvia, mail 31/01</t>
        </r>
      </text>
    </comment>
    <comment ref="L17" authorId="1" shapeId="0" xr:uid="{91289225-B6C7-4341-AD13-0B1682AFE95D}">
      <text>
        <r>
          <rPr>
            <b/>
            <sz val="9"/>
            <color indexed="81"/>
            <rFont val="Tahoma"/>
            <family val="2"/>
          </rPr>
          <t>Aplazado de mutuo acuerdo al 4/03
Mail 21/02 y 1/03</t>
        </r>
      </text>
    </comment>
    <comment ref="L29" authorId="0" shapeId="0" xr:uid="{E3B282DC-2AFB-4836-8CCA-440EF8365838}">
      <text>
        <r>
          <rPr>
            <b/>
            <sz val="9"/>
            <color indexed="81"/>
            <rFont val="Tahoma"/>
            <family val="2"/>
          </rPr>
          <t>Aplazado al 12/02
mail 8/02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K18" authorId="0" shapeId="0" xr:uid="{A8117E2B-F766-4E3D-9F47-809E4018C893}">
      <text>
        <r>
          <rPr>
            <b/>
            <sz val="9"/>
            <color indexed="81"/>
            <rFont val="Tahoma"/>
            <family val="2"/>
          </rPr>
          <t>Aplazado al 25/26 febrero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M15" authorId="0" shapeId="0" xr:uid="{7728E23F-CB19-42A4-912A-21AF00237469}">
      <text>
        <r>
          <rPr>
            <b/>
            <sz val="9"/>
            <color indexed="81"/>
            <rFont val="Tahoma"/>
            <family val="2"/>
          </rPr>
          <t>Aplazado por lluvia al 25/02.
Mail 31/01
Mail 05/02</t>
        </r>
      </text>
    </comment>
  </commentList>
</comments>
</file>

<file path=xl/sharedStrings.xml><?xml version="1.0" encoding="utf-8"?>
<sst xmlns="http://schemas.openxmlformats.org/spreadsheetml/2006/main" count="359" uniqueCount="88">
  <si>
    <t>G</t>
  </si>
  <si>
    <t>P</t>
  </si>
  <si>
    <t>J</t>
  </si>
  <si>
    <t xml:space="preserve"> A/F </t>
  </si>
  <si>
    <t xml:space="preserve"> E/C</t>
  </si>
  <si>
    <t>DIF.</t>
  </si>
  <si>
    <t>VS</t>
  </si>
  <si>
    <t>GRUPO A</t>
  </si>
  <si>
    <t>GRUPO B</t>
  </si>
  <si>
    <t>CT LA SALLE</t>
  </si>
  <si>
    <t>SANTA MARIA TC</t>
  </si>
  <si>
    <t>DESCANSA</t>
  </si>
  <si>
    <t>CT PORTO CRISTO</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</si>
  <si>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</si>
  <si>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</si>
  <si>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</si>
  <si>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EU MOLL TC</t>
  </si>
  <si>
    <t>FASE GRUPO</t>
  </si>
  <si>
    <t>FASE ELIMINATORIA</t>
  </si>
  <si>
    <t>CADETE MASCULINO</t>
  </si>
  <si>
    <t>1º GRUPO A</t>
  </si>
  <si>
    <t>1º GRUPO B</t>
  </si>
  <si>
    <t xml:space="preserve">Dos cabezas de serie en cada grupo. Se clasifican para la fase final los dos primeros de cada grupo. </t>
  </si>
  <si>
    <t>LIGA</t>
  </si>
  <si>
    <t>RKG EQUIPO</t>
  </si>
  <si>
    <t>CADETE FEMENINO</t>
  </si>
  <si>
    <t>El primero de grupo será el campeón de la competición.</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</si>
  <si>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</si>
  <si>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</si>
  <si>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J.3  10/11 ABRIL</t>
  </si>
  <si>
    <t>J.3  27/28 MARZO</t>
  </si>
  <si>
    <t>J.1 30/31 ENERO</t>
  </si>
  <si>
    <t>COPA FTIB POR EQUIPOS DE MALLORCA JUVENILES 2022</t>
  </si>
  <si>
    <t>ALEVIN MASCULINO</t>
  </si>
  <si>
    <t>ALEVÍN FEMENINO</t>
  </si>
  <si>
    <t>DELTA TC</t>
  </si>
  <si>
    <t>SPORTING TC</t>
  </si>
  <si>
    <t>CS</t>
  </si>
  <si>
    <t>INFANTIL MASCULINO</t>
  </si>
  <si>
    <t>MATCH POINT TC</t>
  </si>
  <si>
    <t>RAFA NADAL CLUB "B"</t>
  </si>
  <si>
    <t>RKG</t>
  </si>
  <si>
    <t>SC</t>
  </si>
  <si>
    <t>SANTA MARIA TC "A"</t>
  </si>
  <si>
    <t>SANTA MARIA TC "B"</t>
  </si>
  <si>
    <t>CT LLUCMAJOR</t>
  </si>
  <si>
    <t xml:space="preserve">Dos cabezas de serie en cada grupo. Se clasifican para la fase final los dos primeros de cada de cada grupo. </t>
  </si>
  <si>
    <t>Un cabeza de serie en cada grupo. El primero de grupo pasa a la final.</t>
  </si>
  <si>
    <t>ACTION TT</t>
  </si>
  <si>
    <t>El primero de grupo jugará la semifinal como local (en azul)</t>
  </si>
  <si>
    <t>TC BINISSALEM</t>
  </si>
  <si>
    <t>CT POLLENTIA</t>
  </si>
  <si>
    <t>COPA FTIB POR EQUIPOS DE MALLORCA JUVENILES 2023</t>
  </si>
  <si>
    <t>J.1 18/19 FEBRERO</t>
  </si>
  <si>
    <t>J.2  11/12 MARZO</t>
  </si>
  <si>
    <t>J.3  1/2 ABRIL</t>
  </si>
  <si>
    <t>CT PORTO CRISTO "B"</t>
  </si>
  <si>
    <t>DELTA</t>
  </si>
  <si>
    <t>OPEN MARRATXÍ</t>
  </si>
  <si>
    <t>MATCH POINT TC "B"</t>
  </si>
  <si>
    <t>2º GRUPO A</t>
  </si>
  <si>
    <t>2º GRUPO B</t>
  </si>
  <si>
    <t>PLAYAS SANTA PONSA TC-WC</t>
  </si>
  <si>
    <t>RAFA NADAL CLUB</t>
  </si>
  <si>
    <t>SPORTING TC "B"</t>
  </si>
  <si>
    <t>CT ARTÁ</t>
  </si>
  <si>
    <t>J.1- 28/29 ENERO</t>
  </si>
  <si>
    <t>J.2- 25/26 FEBRERO</t>
  </si>
  <si>
    <t>J.3- 18/19 MARZO</t>
  </si>
  <si>
    <t>J.4- 8/9 ABRIL</t>
  </si>
  <si>
    <t>J.5- 13/14 MAYO</t>
  </si>
  <si>
    <t>SOMETIMES TC</t>
  </si>
  <si>
    <t>GRUPO C</t>
  </si>
  <si>
    <t>SA POBLA TC</t>
  </si>
  <si>
    <t>Se clasifican para semifinales el primero de cada grupo y el mejor 2º.</t>
  </si>
  <si>
    <t>Juegan como local en semifinales los equipos marcados en azul</t>
  </si>
  <si>
    <t>J.2- 18/19 FEBRERO</t>
  </si>
  <si>
    <t>J.3- 11/12 MARZO</t>
  </si>
  <si>
    <t>J.3  8/9 ABRIL</t>
  </si>
  <si>
    <t>JUNIOR MASCULINO</t>
  </si>
  <si>
    <t>J.4 22/23 ABRIL</t>
  </si>
  <si>
    <t>J.5  6/7 MAYO</t>
  </si>
  <si>
    <t>J.6  20/21 MAYO</t>
  </si>
  <si>
    <t>El primero de grupo jugará la semifinal como local (marcado en azul)</t>
  </si>
  <si>
    <t>No podrán enfrentarse en semifinales dos equipos del mismo grupo</t>
  </si>
  <si>
    <t>1º grupo C/mejor 2º</t>
  </si>
  <si>
    <t>17/06</t>
  </si>
  <si>
    <t>SUB10 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</si>
</sst>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9"/>
      <color theme="1"/>
      <name val="DIN Pro Regular"/>
      <family val="2"/>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1"/>
      <color theme="0"/>
      <name val="Calibri"/>
      <family val="2"/>
      <scheme val="minor"/>
    </font>
    <font>
      <b/>
      <sz val="9"/>
      <color theme="0"/>
      <name val="DINPro-Bold"/>
      <family val="3"/>
    </font>
    <font>
      <sz val="8"/>
      <color theme="0"/>
      <name val="DINPro-Bold"/>
      <family val="3"/>
    </font>
    <font>
      <sz val="9"/>
      <color theme="0"/>
      <name val="DINPro-Bold"/>
      <family val="3"/>
    </font>
    <font>
      <sz val="9"/>
      <color theme="0"/>
      <name val="Comic Sans MS"/>
      <family val="4"/>
    </font>
    <font>
      <sz val="9"/>
      <name val="DIN Pro Light"/>
      <family val="2"/>
    </font>
    <font>
      <b/>
      <sz val="9"/>
      <name val="DIN Pro Light"/>
      <family val="2"/>
    </font>
    <font>
      <sz val="11"/>
      <color rgb="FFFF0000"/>
      <name val="DIN Pro Regular"/>
      <family val="2"/>
    </font>
    <font>
      <b/>
      <sz val="8"/>
      <name val="DIN Pro Bold"/>
      <family val="2"/>
    </font>
    <font>
      <sz val="9"/>
      <name val="DIN Pro Black"/>
      <family val="2"/>
    </font>
    <font>
      <b/>
      <sz val="9"/>
      <name val="DIN Pro Black"/>
      <family val="2"/>
    </font>
    <font>
      <sz val="9"/>
      <color rgb="FFFF0000"/>
      <name val="Comic Sans MS"/>
      <family val="4"/>
    </font>
    <font>
      <sz val="10"/>
      <color theme="1"/>
      <name val="Calibri"/>
      <family val="2"/>
      <scheme val="minor"/>
    </font>
    <font>
      <sz val="11"/>
      <color rgb="FF0070C0"/>
      <name val="DINPro-Light"/>
      <family val="3"/>
    </font>
    <font>
      <b/>
      <sz val="11"/>
      <color theme="1"/>
      <name val="DIN Pro Regular"/>
      <family val="2"/>
    </font>
    <font>
      <sz val="11"/>
      <name val="DINPro-Light"/>
      <family val="3"/>
    </font>
    <font>
      <sz val="11"/>
      <color theme="1"/>
      <name val="DIN Pro Regular"/>
      <family val="2"/>
    </font>
    <font>
      <sz val="11"/>
      <color theme="1"/>
      <name val="DIN Pro Light"/>
      <family val="2"/>
    </font>
    <font>
      <b/>
      <sz val="10"/>
      <name val="DIN Pro Regular"/>
      <family val="2"/>
    </font>
    <font>
      <b/>
      <sz val="9"/>
      <color indexed="81"/>
      <name val="Tahoma"/>
      <family val="2"/>
    </font>
    <font>
      <b/>
      <sz val="9"/>
      <name val="Comic Sans MS"/>
      <family val="4"/>
    </font>
    <font>
      <b/>
      <sz val="9"/>
      <color rgb="FFFF0000"/>
      <name val="Comic Sans MS"/>
      <family val="4"/>
    </font>
    <font>
      <b/>
      <sz val="10"/>
      <name val="Comic Sans MS"/>
      <family val="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cellStyleXfs>
  <cellXfs count="149">
    <xf numFmtId="0" fontId="0" fillId="0" borderId="0" xfId="0"/>
    <xf numFmtId="0" fontId="6" fillId="2" borderId="1" xfId="0" applyFont="1" applyFill="1" applyBorder="1" applyAlignment="1">
      <alignment horizontal="center" vertical="center"/>
    </xf>
    <xf numFmtId="0" fontId="7" fillId="0" borderId="11" xfId="1" applyFont="1" applyBorder="1" applyAlignment="1">
      <alignment vertical="center"/>
    </xf>
    <xf numFmtId="0" fontId="7" fillId="0" borderId="7" xfId="1" applyFont="1" applyBorder="1" applyAlignment="1">
      <alignment vertical="center"/>
    </xf>
    <xf numFmtId="0" fontId="2" fillId="0" borderId="7" xfId="1" applyFont="1" applyBorder="1" applyAlignment="1">
      <alignment horizontal="center" vertical="center"/>
    </xf>
    <xf numFmtId="0" fontId="6" fillId="2" borderId="0" xfId="1" applyFont="1" applyFill="1" applyAlignment="1">
      <alignment horizontal="left" vertical="center"/>
    </xf>
    <xf numFmtId="0" fontId="2" fillId="0" borderId="0" xfId="1" applyFont="1" applyAlignment="1">
      <alignment vertical="center"/>
    </xf>
    <xf numFmtId="0" fontId="0" fillId="0" borderId="0" xfId="0" applyAlignment="1">
      <alignment vertical="center"/>
    </xf>
    <xf numFmtId="0" fontId="7" fillId="0" borderId="12" xfId="1" applyFont="1" applyBorder="1" applyAlignment="1">
      <alignment vertical="center"/>
    </xf>
    <xf numFmtId="0" fontId="0" fillId="2" borderId="0" xfId="0" applyFill="1"/>
    <xf numFmtId="0" fontId="2" fillId="0" borderId="0" xfId="0" applyFont="1" applyAlignment="1">
      <alignmen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7" fillId="2" borderId="7" xfId="1" applyFont="1" applyFill="1" applyBorder="1" applyAlignment="1">
      <alignment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7" fillId="2" borderId="0" xfId="1" applyFont="1" applyFill="1" applyAlignment="1">
      <alignment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0" xfId="0" applyFill="1" applyAlignment="1">
      <alignment vertical="center"/>
    </xf>
    <xf numFmtId="0" fontId="8" fillId="2" borderId="0" xfId="0" applyFont="1" applyFill="1"/>
    <xf numFmtId="0" fontId="9" fillId="2" borderId="0" xfId="0" applyFont="1" applyFill="1"/>
    <xf numFmtId="0" fontId="10" fillId="2" borderId="0" xfId="0" applyFont="1" applyFill="1" applyAlignment="1">
      <alignment vertical="center"/>
    </xf>
    <xf numFmtId="0" fontId="8" fillId="2" borderId="0" xfId="0" applyFont="1" applyFill="1" applyAlignment="1">
      <alignment horizontal="center" vertical="center"/>
    </xf>
    <xf numFmtId="0" fontId="2" fillId="2" borderId="7" xfId="1" applyFont="1" applyFill="1" applyBorder="1" applyAlignment="1">
      <alignment horizontal="center" vertical="center"/>
    </xf>
    <xf numFmtId="0" fontId="7" fillId="2" borderId="11" xfId="1" applyFont="1" applyFill="1" applyBorder="1" applyAlignment="1">
      <alignment vertical="center"/>
    </xf>
    <xf numFmtId="0" fontId="12" fillId="2" borderId="11" xfId="1" applyFont="1" applyFill="1" applyBorder="1" applyAlignment="1">
      <alignment horizontal="right" vertical="center"/>
    </xf>
    <xf numFmtId="0" fontId="12" fillId="2" borderId="11" xfId="1" applyFont="1" applyFill="1" applyBorder="1" applyAlignment="1">
      <alignment horizontal="left" vertical="center"/>
    </xf>
    <xf numFmtId="0" fontId="12" fillId="2" borderId="7" xfId="1" applyFont="1" applyFill="1" applyBorder="1" applyAlignment="1">
      <alignment horizontal="left" vertical="center"/>
    </xf>
    <xf numFmtId="0" fontId="17" fillId="2" borderId="0" xfId="0" applyFont="1" applyFill="1" applyAlignment="1">
      <alignment vertical="center"/>
    </xf>
    <xf numFmtId="0" fontId="18" fillId="2" borderId="0" xfId="0" applyFont="1" applyFill="1" applyAlignment="1">
      <alignment horizontal="left" vertical="center"/>
    </xf>
    <xf numFmtId="0" fontId="16" fillId="2" borderId="0" xfId="0" applyFont="1" applyFill="1" applyAlignment="1">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14" fillId="2" borderId="0" xfId="0" applyFont="1" applyFill="1"/>
    <xf numFmtId="0" fontId="16" fillId="2" borderId="0" xfId="0" applyFont="1" applyFill="1"/>
    <xf numFmtId="0" fontId="0" fillId="2" borderId="25" xfId="0" applyFill="1" applyBorder="1"/>
    <xf numFmtId="0" fontId="19" fillId="2" borderId="0" xfId="0" applyFont="1" applyFill="1"/>
    <xf numFmtId="0" fontId="2"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7" fillId="2" borderId="0" xfId="1" applyFont="1" applyFill="1" applyAlignment="1">
      <alignment horizontal="left" vertical="center"/>
    </xf>
    <xf numFmtId="0" fontId="7" fillId="2" borderId="0" xfId="0" applyFont="1" applyFill="1" applyAlignment="1">
      <alignment vertical="center"/>
    </xf>
    <xf numFmtId="0" fontId="11" fillId="3" borderId="0" xfId="0" applyFont="1" applyFill="1" applyAlignment="1">
      <alignment horizontal="center" vertical="center"/>
    </xf>
    <xf numFmtId="0" fontId="4" fillId="3" borderId="4" xfId="0" applyFont="1" applyFill="1" applyBorder="1" applyAlignment="1">
      <alignment horizontal="center" vertical="center"/>
    </xf>
    <xf numFmtId="0" fontId="7" fillId="3" borderId="5" xfId="0" applyFont="1" applyFill="1" applyBorder="1" applyAlignment="1">
      <alignment vertical="center"/>
    </xf>
    <xf numFmtId="0" fontId="4" fillId="3" borderId="6" xfId="0" applyFont="1" applyFill="1" applyBorder="1" applyAlignment="1">
      <alignment horizontal="center" vertical="center"/>
    </xf>
    <xf numFmtId="0" fontId="7" fillId="3" borderId="7" xfId="0" applyFont="1" applyFill="1" applyBorder="1" applyAlignment="1">
      <alignment vertical="center"/>
    </xf>
    <xf numFmtId="0" fontId="4" fillId="3" borderId="8" xfId="0" applyFont="1" applyFill="1" applyBorder="1" applyAlignment="1">
      <alignment horizontal="center" vertical="center"/>
    </xf>
    <xf numFmtId="0" fontId="7" fillId="3" borderId="20" xfId="0" applyFont="1" applyFill="1" applyBorder="1" applyAlignment="1">
      <alignment vertical="center"/>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4" fillId="3" borderId="16" xfId="0" applyFont="1" applyFill="1" applyBorder="1" applyAlignment="1">
      <alignment horizontal="center" vertical="center"/>
    </xf>
    <xf numFmtId="0" fontId="6" fillId="3" borderId="9" xfId="1" applyFont="1" applyFill="1" applyBorder="1" applyAlignment="1">
      <alignment horizontal="left" vertical="center"/>
    </xf>
    <xf numFmtId="0" fontId="6" fillId="3" borderId="10" xfId="1" applyFont="1" applyFill="1" applyBorder="1" applyAlignment="1">
      <alignment horizontal="left" vertical="center"/>
    </xf>
    <xf numFmtId="0" fontId="20" fillId="2" borderId="23" xfId="0" applyFont="1" applyFill="1" applyBorder="1"/>
    <xf numFmtId="0" fontId="20" fillId="2" borderId="10" xfId="0" applyFont="1" applyFill="1" applyBorder="1"/>
    <xf numFmtId="0" fontId="20" fillId="2" borderId="25" xfId="0" applyFont="1" applyFill="1" applyBorder="1"/>
    <xf numFmtId="0" fontId="0" fillId="2" borderId="10" xfId="0" applyFill="1" applyBorder="1"/>
    <xf numFmtId="0" fontId="20" fillId="2" borderId="26" xfId="0" applyFont="1" applyFill="1" applyBorder="1"/>
    <xf numFmtId="0" fontId="20" fillId="2" borderId="0" xfId="0" applyFont="1" applyFill="1"/>
    <xf numFmtId="0" fontId="0" fillId="2" borderId="23" xfId="0" applyFill="1" applyBorder="1"/>
    <xf numFmtId="0" fontId="0" fillId="2" borderId="26" xfId="0" applyFill="1" applyBorder="1"/>
    <xf numFmtId="0" fontId="8" fillId="3" borderId="0" xfId="0" applyFont="1" applyFill="1" applyAlignment="1">
      <alignment horizontal="center" vertical="center"/>
    </xf>
    <xf numFmtId="0" fontId="7" fillId="0" borderId="0" xfId="1" applyFont="1" applyAlignment="1">
      <alignment vertical="center"/>
    </xf>
    <xf numFmtId="0" fontId="12" fillId="2" borderId="0" xfId="1" applyFont="1" applyFill="1" applyAlignment="1">
      <alignment horizontal="righ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center" vertical="center"/>
    </xf>
    <xf numFmtId="0" fontId="23" fillId="2" borderId="0" xfId="1" applyFont="1" applyFill="1" applyAlignment="1">
      <alignment vertical="center"/>
    </xf>
    <xf numFmtId="0" fontId="25" fillId="2" borderId="0" xfId="1" applyFont="1" applyFill="1" applyAlignment="1">
      <alignment horizontal="center" vertical="center"/>
    </xf>
    <xf numFmtId="0" fontId="21" fillId="2" borderId="0" xfId="0" applyFont="1" applyFill="1" applyAlignment="1">
      <alignment vertical="center"/>
    </xf>
    <xf numFmtId="0" fontId="23" fillId="2" borderId="0" xfId="1" applyFont="1" applyFill="1" applyAlignment="1">
      <alignment horizontal="left" vertical="center"/>
    </xf>
    <xf numFmtId="0" fontId="23" fillId="2" borderId="0" xfId="0" applyFont="1" applyFill="1" applyAlignment="1">
      <alignment horizontal="center" vertical="center"/>
    </xf>
    <xf numFmtId="0" fontId="20" fillId="0" borderId="0" xfId="0" applyFont="1" applyAlignment="1">
      <alignment horizontal="left" vertical="center"/>
    </xf>
    <xf numFmtId="0" fontId="13" fillId="2" borderId="0" xfId="0" applyFont="1" applyFill="1" applyAlignment="1">
      <alignment vertical="top" wrapText="1"/>
    </xf>
    <xf numFmtId="0" fontId="19" fillId="2" borderId="0" xfId="0" applyFont="1" applyFill="1" applyAlignment="1">
      <alignment horizont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0" xfId="0" applyFont="1" applyFill="1" applyBorder="1" applyAlignment="1">
      <alignment horizontal="center" vertical="center"/>
    </xf>
    <xf numFmtId="0" fontId="26" fillId="2" borderId="0" xfId="0" applyFont="1" applyFill="1" applyAlignment="1">
      <alignment horizontal="left" vertical="center"/>
    </xf>
    <xf numFmtId="0" fontId="12" fillId="0" borderId="7" xfId="1" applyFont="1" applyBorder="1" applyAlignment="1">
      <alignment vertical="center"/>
    </xf>
    <xf numFmtId="0" fontId="12" fillId="2" borderId="11" xfId="1" applyFont="1" applyFill="1" applyBorder="1" applyAlignment="1">
      <alignment vertical="center"/>
    </xf>
    <xf numFmtId="0" fontId="4" fillId="2" borderId="8" xfId="0" applyFont="1" applyFill="1" applyBorder="1" applyAlignment="1">
      <alignment horizontal="center" vertical="center"/>
    </xf>
    <xf numFmtId="0" fontId="7" fillId="3" borderId="27" xfId="0" applyFont="1" applyFill="1" applyBorder="1" applyAlignment="1">
      <alignment vertical="center"/>
    </xf>
    <xf numFmtId="0" fontId="7" fillId="3" borderId="19" xfId="0" applyFont="1" applyFill="1" applyBorder="1" applyAlignment="1">
      <alignment vertical="center"/>
    </xf>
    <xf numFmtId="0" fontId="12" fillId="2" borderId="21" xfId="0" applyFont="1" applyFill="1" applyBorder="1" applyAlignment="1">
      <alignment vertical="center"/>
    </xf>
    <xf numFmtId="0" fontId="1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12" fillId="2" borderId="0" xfId="0" applyFont="1" applyFill="1" applyAlignment="1">
      <alignment horizontal="left" vertical="center"/>
    </xf>
    <xf numFmtId="0" fontId="29" fillId="3" borderId="20" xfId="0" applyFont="1" applyFill="1" applyBorder="1" applyAlignment="1">
      <alignment vertical="center"/>
    </xf>
    <xf numFmtId="0" fontId="12" fillId="2" borderId="0" xfId="0" applyFont="1" applyFill="1" applyAlignment="1">
      <alignment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1" xfId="0" applyFont="1" applyFill="1" applyBorder="1" applyAlignment="1">
      <alignment vertical="center"/>
    </xf>
    <xf numFmtId="0" fontId="30" fillId="3" borderId="31" xfId="0" applyFont="1" applyFill="1" applyBorder="1" applyAlignment="1">
      <alignment horizontal="center" vertical="center"/>
    </xf>
    <xf numFmtId="0" fontId="30" fillId="3" borderId="7" xfId="0" applyFont="1" applyFill="1" applyBorder="1" applyAlignment="1">
      <alignment horizontal="center" vertical="center"/>
    </xf>
    <xf numFmtId="0" fontId="31" fillId="3" borderId="20" xfId="0" applyFont="1" applyFill="1" applyBorder="1" applyAlignment="1">
      <alignment horizontal="center" vertical="center"/>
    </xf>
    <xf numFmtId="0" fontId="3"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23" fillId="2" borderId="0" xfId="0" applyFont="1" applyFill="1" applyAlignment="1">
      <alignment vertical="center"/>
    </xf>
    <xf numFmtId="0" fontId="7" fillId="3" borderId="21" xfId="0" applyFont="1" applyFill="1" applyBorder="1" applyAlignment="1">
      <alignment vertical="center"/>
    </xf>
    <xf numFmtId="0" fontId="32" fillId="0" borderId="7" xfId="1" applyFont="1" applyBorder="1" applyAlignment="1">
      <alignment horizontal="center" vertical="center"/>
    </xf>
    <xf numFmtId="0" fontId="33" fillId="0" borderId="0" xfId="0" applyFont="1" applyAlignment="1">
      <alignment vertical="center"/>
    </xf>
    <xf numFmtId="0" fontId="2" fillId="3" borderId="7" xfId="1" applyFont="1" applyFill="1" applyBorder="1" applyAlignment="1">
      <alignment horizontal="center" vertical="center"/>
    </xf>
    <xf numFmtId="0" fontId="34" fillId="2" borderId="26" xfId="0" applyFont="1" applyFill="1" applyBorder="1"/>
    <xf numFmtId="0" fontId="35" fillId="2" borderId="0" xfId="0" applyFont="1" applyFill="1" applyAlignment="1">
      <alignment vertical="center"/>
    </xf>
    <xf numFmtId="0" fontId="34" fillId="2" borderId="23" xfId="0" applyFont="1" applyFill="1" applyBorder="1"/>
    <xf numFmtId="0" fontId="36" fillId="2" borderId="26" xfId="0" applyFont="1" applyFill="1" applyBorder="1"/>
    <xf numFmtId="0" fontId="1" fillId="2" borderId="0" xfId="0" applyFont="1" applyFill="1" applyAlignment="1">
      <alignment vertical="center"/>
    </xf>
    <xf numFmtId="0" fontId="36" fillId="2" borderId="23" xfId="0" applyFont="1" applyFill="1" applyBorder="1"/>
    <xf numFmtId="0" fontId="37" fillId="2" borderId="0" xfId="0" applyFont="1" applyFill="1"/>
    <xf numFmtId="0" fontId="38" fillId="2" borderId="0" xfId="0" applyFont="1" applyFill="1"/>
    <xf numFmtId="0" fontId="38" fillId="2" borderId="23" xfId="0" applyFont="1" applyFill="1" applyBorder="1"/>
    <xf numFmtId="0" fontId="0" fillId="3" borderId="0" xfId="0" applyFill="1"/>
    <xf numFmtId="0" fontId="12" fillId="2" borderId="0" xfId="1" applyFont="1" applyFill="1" applyAlignment="1">
      <alignment vertical="center"/>
    </xf>
    <xf numFmtId="0" fontId="20" fillId="2" borderId="0" xfId="0" applyFont="1" applyFill="1" applyAlignment="1">
      <alignment horizontal="left" vertical="center"/>
    </xf>
    <xf numFmtId="0" fontId="35" fillId="3" borderId="0" xfId="0" applyFont="1" applyFill="1" applyAlignment="1">
      <alignment horizontal="center" vertical="center"/>
    </xf>
    <xf numFmtId="0" fontId="8" fillId="3" borderId="0" xfId="0" applyFont="1" applyFill="1" applyAlignment="1">
      <alignment horizontal="left" vertical="center"/>
    </xf>
    <xf numFmtId="0" fontId="41" fillId="0" borderId="7" xfId="1" applyFont="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42" fillId="0" borderId="7" xfId="1" applyFont="1" applyBorder="1" applyAlignment="1">
      <alignment horizontal="center" vertical="center"/>
    </xf>
    <xf numFmtId="0" fontId="17" fillId="0" borderId="0" xfId="0" applyFont="1"/>
    <xf numFmtId="0" fontId="43" fillId="0" borderId="7" xfId="1" applyFont="1" applyBorder="1" applyAlignment="1">
      <alignment horizontal="center" vertical="center"/>
    </xf>
    <xf numFmtId="49" fontId="28" fillId="2" borderId="24" xfId="0" applyNumberFormat="1" applyFont="1" applyFill="1" applyBorder="1" applyAlignment="1">
      <alignment horizontal="center"/>
    </xf>
    <xf numFmtId="16" fontId="28" fillId="2" borderId="24" xfId="0" applyNumberFormat="1" applyFont="1" applyFill="1" applyBorder="1" applyAlignment="1">
      <alignment horizontal="center"/>
    </xf>
    <xf numFmtId="0" fontId="28" fillId="2" borderId="24" xfId="0" applyFont="1" applyFill="1" applyBorder="1" applyAlignment="1">
      <alignment horizontal="center"/>
    </xf>
    <xf numFmtId="0" fontId="39" fillId="3" borderId="0" xfId="0" applyFont="1" applyFill="1" applyAlignment="1">
      <alignment horizontal="center" vertical="center" wrapText="1"/>
    </xf>
    <xf numFmtId="0" fontId="35" fillId="2" borderId="35" xfId="0" applyFont="1" applyFill="1" applyBorder="1" applyAlignment="1">
      <alignment horizontal="center"/>
    </xf>
    <xf numFmtId="0" fontId="35" fillId="2" borderId="23" xfId="0" applyFont="1" applyFill="1" applyBorder="1" applyAlignment="1">
      <alignment horizontal="center"/>
    </xf>
    <xf numFmtId="49" fontId="28" fillId="2" borderId="9" xfId="0" applyNumberFormat="1"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206087</xdr:colOff>
      <xdr:row>17</xdr:row>
      <xdr:rowOff>161925</xdr:rowOff>
    </xdr:from>
    <xdr:to>
      <xdr:col>3</xdr:col>
      <xdr:colOff>775077</xdr:colOff>
      <xdr:row>20</xdr:row>
      <xdr:rowOff>123825</xdr:rowOff>
    </xdr:to>
    <xdr:pic>
      <xdr:nvPicPr>
        <xdr:cNvPr id="4" name="0 Image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53737" y="3200400"/>
          <a:ext cx="226444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57150</xdr:colOff>
      <xdr:row>0</xdr:row>
      <xdr:rowOff>85725</xdr:rowOff>
    </xdr:from>
    <xdr:to>
      <xdr:col>19</xdr:col>
      <xdr:colOff>994829</xdr:colOff>
      <xdr:row>4</xdr:row>
      <xdr:rowOff>59086</xdr:rowOff>
    </xdr:to>
    <xdr:pic>
      <xdr:nvPicPr>
        <xdr:cNvPr id="5" name="0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1149062</xdr:colOff>
      <xdr:row>44</xdr:row>
      <xdr:rowOff>142875</xdr:rowOff>
    </xdr:from>
    <xdr:to>
      <xdr:col>13</xdr:col>
      <xdr:colOff>439882</xdr:colOff>
      <xdr:row>48</xdr:row>
      <xdr:rowOff>54913</xdr:rowOff>
    </xdr:to>
    <xdr:pic>
      <xdr:nvPicPr>
        <xdr:cNvPr id="8" name="0 Imagen">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5692487" y="7181850"/>
          <a:ext cx="2214995"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187037</xdr:colOff>
      <xdr:row>0</xdr:row>
      <xdr:rowOff>57150</xdr:rowOff>
    </xdr:from>
    <xdr:to>
      <xdr:col>17</xdr:col>
      <xdr:colOff>11257</xdr:colOff>
      <xdr:row>5</xdr:row>
      <xdr:rowOff>131113</xdr:rowOff>
    </xdr:to>
    <xdr:pic>
      <xdr:nvPicPr>
        <xdr:cNvPr id="7" name="0 Imagen">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6759287" y="57150"/>
          <a:ext cx="2224520" cy="921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1152525</xdr:colOff>
      <xdr:row>0</xdr:row>
      <xdr:rowOff>123825</xdr:rowOff>
    </xdr:from>
    <xdr:to>
      <xdr:col>17</xdr:col>
      <xdr:colOff>138545</xdr:colOff>
      <xdr:row>4</xdr:row>
      <xdr:rowOff>131113</xdr:rowOff>
    </xdr:to>
    <xdr:pic>
      <xdr:nvPicPr>
        <xdr:cNvPr id="3" name="0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1149062</xdr:colOff>
      <xdr:row>41</xdr:row>
      <xdr:rowOff>142875</xdr:rowOff>
    </xdr:from>
    <xdr:to>
      <xdr:col>14</xdr:col>
      <xdr:colOff>68407</xdr:colOff>
      <xdr:row>45</xdr:row>
      <xdr:rowOff>54913</xdr:rowOff>
    </xdr:to>
    <xdr:pic>
      <xdr:nvPicPr>
        <xdr:cNvPr id="2" name="0 Imagen">
          <a:extLst>
            <a:ext uri="{FF2B5EF4-FFF2-40B4-BE49-F238E27FC236}">
              <a16:creationId xmlns:a16="http://schemas.microsoft.com/office/drawing/2014/main" id="{0731EE54-AE59-4C04-8C4C-D1C128CD3C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97162" y="8658225"/>
          <a:ext cx="2214995"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4689</xdr:rowOff>
    </xdr:to>
    <xdr:pic>
      <xdr:nvPicPr>
        <xdr:cNvPr id="4" name="0 Imagen">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329912</xdr:colOff>
      <xdr:row>0</xdr:row>
      <xdr:rowOff>168851</xdr:rowOff>
    </xdr:from>
    <xdr:to>
      <xdr:col>12</xdr:col>
      <xdr:colOff>603539</xdr:colOff>
      <xdr:row>4</xdr:row>
      <xdr:rowOff>176139</xdr:rowOff>
    </xdr:to>
    <xdr:pic>
      <xdr:nvPicPr>
        <xdr:cNvPr id="2" name="0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30487" y="168851"/>
          <a:ext cx="3054927"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18</xdr:row>
      <xdr:rowOff>38100</xdr:rowOff>
    </xdr:from>
    <xdr:to>
      <xdr:col>2</xdr:col>
      <xdr:colOff>304800</xdr:colOff>
      <xdr:row>20</xdr:row>
      <xdr:rowOff>178738</xdr:rowOff>
    </xdr:to>
    <xdr:pic>
      <xdr:nvPicPr>
        <xdr:cNvPr id="3" name="0 Imagen">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5946"/>
        <a:stretch>
          <a:fillRect/>
        </a:stretch>
      </xdr:blipFill>
      <xdr:spPr bwMode="auto">
        <a:xfrm>
          <a:off x="352425" y="3286125"/>
          <a:ext cx="1733550" cy="559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4689</xdr:rowOff>
    </xdr:to>
    <xdr:pic>
      <xdr:nvPicPr>
        <xdr:cNvPr id="2" name="0 Imagen">
          <a:extLst>
            <a:ext uri="{FF2B5EF4-FFF2-40B4-BE49-F238E27FC236}">
              <a16:creationId xmlns:a16="http://schemas.microsoft.com/office/drawing/2014/main" id="{B000FB76-C53C-4687-BC70-2FE45724B0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244187</xdr:colOff>
      <xdr:row>18</xdr:row>
      <xdr:rowOff>168851</xdr:rowOff>
    </xdr:from>
    <xdr:to>
      <xdr:col>3</xdr:col>
      <xdr:colOff>220807</xdr:colOff>
      <xdr:row>22</xdr:row>
      <xdr:rowOff>4689</xdr:rowOff>
    </xdr:to>
    <xdr:pic>
      <xdr:nvPicPr>
        <xdr:cNvPr id="5" name="0 Imagen">
          <a:extLst>
            <a:ext uri="{FF2B5EF4-FFF2-40B4-BE49-F238E27FC236}">
              <a16:creationId xmlns:a16="http://schemas.microsoft.com/office/drawing/2014/main" id="{459F9756-5093-4381-AE61-4F8D4F01FA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619125</xdr:colOff>
      <xdr:row>17</xdr:row>
      <xdr:rowOff>114299</xdr:rowOff>
    </xdr:from>
    <xdr:to>
      <xdr:col>4</xdr:col>
      <xdr:colOff>135396</xdr:colOff>
      <xdr:row>20</xdr:row>
      <xdr:rowOff>171450</xdr:rowOff>
    </xdr:to>
    <xdr:pic>
      <xdr:nvPicPr>
        <xdr:cNvPr id="3" name="0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866775" y="3152774"/>
          <a:ext cx="2135646" cy="685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6"/>
  <sheetViews>
    <sheetView tabSelected="1" topLeftCell="A4" workbookViewId="0">
      <selection activeCell="R28" sqref="R28"/>
    </sheetView>
  </sheetViews>
  <sheetFormatPr baseColWidth="10" defaultRowHeight="15"/>
  <cols>
    <col min="1" max="1" width="3.7109375" customWidth="1"/>
    <col min="2" max="2" width="19.42578125" customWidth="1"/>
    <col min="3" max="3" width="6" customWidth="1"/>
    <col min="4" max="4" width="12.4257812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6.4257812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134" t="s">
        <v>87</v>
      </c>
      <c r="C3" s="71"/>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71"/>
      <c r="D5" s="27"/>
      <c r="E5" s="9"/>
      <c r="F5" s="9"/>
      <c r="G5" s="9"/>
      <c r="H5" s="25"/>
      <c r="I5" s="9"/>
      <c r="J5" s="9"/>
      <c r="K5" s="9"/>
      <c r="L5" s="26"/>
      <c r="M5" s="9"/>
      <c r="N5" s="9"/>
      <c r="O5" s="9"/>
      <c r="P5" s="9"/>
      <c r="Q5" s="9"/>
      <c r="R5" s="9"/>
      <c r="S5" s="9"/>
      <c r="T5" s="9"/>
      <c r="U5" s="9"/>
      <c r="V5" s="9"/>
      <c r="W5" s="9"/>
    </row>
    <row r="6" spans="1:23" ht="12.95" customHeight="1">
      <c r="A6" s="9"/>
      <c r="B6" s="26" t="s">
        <v>22</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88"/>
      <c r="D8" s="34"/>
      <c r="E8" s="35"/>
      <c r="F8" s="35"/>
      <c r="G8" s="35"/>
      <c r="H8" s="35"/>
      <c r="I8" s="35"/>
      <c r="J8" s="35"/>
      <c r="K8" s="35"/>
      <c r="L8" s="35"/>
      <c r="M8" s="35"/>
      <c r="N8" s="33"/>
      <c r="O8" s="9"/>
      <c r="P8" s="9"/>
      <c r="Q8" s="9"/>
      <c r="R8" s="9"/>
      <c r="S8" s="9"/>
      <c r="T8" s="9"/>
      <c r="U8" s="9"/>
      <c r="V8" s="9"/>
      <c r="W8" s="9"/>
    </row>
    <row r="9" spans="1:23" ht="12.95" customHeight="1">
      <c r="A9" s="9"/>
      <c r="B9" s="88" t="s">
        <v>13</v>
      </c>
      <c r="C9" s="88"/>
      <c r="D9" s="34"/>
      <c r="E9" s="35"/>
      <c r="F9" s="35"/>
      <c r="G9" s="35"/>
      <c r="H9" s="35"/>
      <c r="I9" s="35"/>
      <c r="J9" s="35"/>
      <c r="K9" s="35"/>
      <c r="L9" s="35"/>
      <c r="M9" s="35"/>
      <c r="N9" s="33"/>
      <c r="O9" s="9"/>
      <c r="P9" s="9"/>
      <c r="Q9" s="9"/>
      <c r="R9" s="9"/>
      <c r="S9" s="9"/>
      <c r="T9" s="9"/>
      <c r="U9" s="9"/>
      <c r="V9" s="9"/>
      <c r="W9" s="9"/>
    </row>
    <row r="10" spans="1:23" ht="12.95" customHeight="1">
      <c r="A10" s="9"/>
      <c r="B10" s="88" t="s">
        <v>28</v>
      </c>
      <c r="C10" s="88"/>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23" customFormat="1" ht="14.1" customHeight="1" thickBot="1">
      <c r="A12" s="44"/>
      <c r="B12" s="47"/>
      <c r="C12" s="47"/>
      <c r="D12" s="47"/>
      <c r="E12" s="43"/>
      <c r="F12" s="43"/>
      <c r="G12" s="43"/>
      <c r="H12" s="43"/>
      <c r="I12" s="43"/>
      <c r="J12" s="43"/>
      <c r="L12" s="20"/>
      <c r="M12" s="20"/>
      <c r="N12" s="20"/>
      <c r="O12" s="37"/>
      <c r="P12" s="37"/>
      <c r="R12" s="20"/>
      <c r="S12" s="20"/>
      <c r="T12" s="20"/>
      <c r="U12" s="37"/>
      <c r="V12" s="37"/>
    </row>
    <row r="13" spans="1:23" s="7" customFormat="1" ht="17.100000000000001" customHeight="1" thickBot="1">
      <c r="A13" s="10"/>
      <c r="B13" s="1" t="s">
        <v>7</v>
      </c>
      <c r="C13" s="1" t="s">
        <v>37</v>
      </c>
      <c r="D13" s="1" t="s">
        <v>24</v>
      </c>
      <c r="E13" s="55" t="s">
        <v>2</v>
      </c>
      <c r="F13" s="56" t="s">
        <v>0</v>
      </c>
      <c r="G13" s="57" t="s">
        <v>1</v>
      </c>
      <c r="H13" s="57" t="s">
        <v>3</v>
      </c>
      <c r="I13" s="58" t="s">
        <v>4</v>
      </c>
      <c r="J13" s="59" t="s">
        <v>5</v>
      </c>
      <c r="K13" s="23"/>
      <c r="L13" s="61" t="s">
        <v>53</v>
      </c>
      <c r="M13" s="62"/>
      <c r="N13" s="5"/>
      <c r="O13" s="36"/>
      <c r="P13" s="23"/>
      <c r="Q13" s="23"/>
      <c r="R13" s="61" t="s">
        <v>55</v>
      </c>
      <c r="S13" s="62"/>
      <c r="T13" s="5"/>
      <c r="U13" s="36"/>
      <c r="V13" s="23"/>
      <c r="W13" s="23"/>
    </row>
    <row r="14" spans="1:23" s="7" customFormat="1" ht="17.100000000000001" customHeight="1">
      <c r="A14" s="49">
        <v>1</v>
      </c>
      <c r="B14" s="50" t="s">
        <v>40</v>
      </c>
      <c r="C14" s="104">
        <v>1</v>
      </c>
      <c r="D14" s="85">
        <v>27220</v>
      </c>
      <c r="E14" s="11">
        <f>COUNT(O14,P17,U14)</f>
        <v>0</v>
      </c>
      <c r="F14" s="12">
        <f>IF(O14&gt;P14,1,0)+IF(P17&gt;O17,1,0)+IF(U14&gt;V14,1,0)</f>
        <v>0</v>
      </c>
      <c r="G14" s="12">
        <f>IF(O14&lt;P14,1,0)+IF(P17&lt;O17,1,0)+IF(U14&lt;V14,1,0)</f>
        <v>0</v>
      </c>
      <c r="H14" s="12">
        <f>VALUE(O14+P17+U14)</f>
        <v>0</v>
      </c>
      <c r="I14" s="12">
        <f>VALUE(P14+O17+V14)</f>
        <v>0</v>
      </c>
      <c r="J14" s="13">
        <f>AVERAGE(H14-I14)</f>
        <v>0</v>
      </c>
      <c r="K14" s="45"/>
      <c r="L14" s="2" t="str">
        <f>B14</f>
        <v>RAFA NADAL CLUB "B"</v>
      </c>
      <c r="M14" s="14"/>
      <c r="N14" s="89" t="str">
        <f>B17</f>
        <v>DESCANSA</v>
      </c>
      <c r="O14" s="120"/>
      <c r="P14" s="120"/>
      <c r="R14" s="29" t="str">
        <f>B14</f>
        <v>RAFA NADAL CLUB "B"</v>
      </c>
      <c r="S14" s="14" t="s">
        <v>6</v>
      </c>
      <c r="T14" s="29" t="str">
        <f>B15</f>
        <v>OPEN MARRATXÍ</v>
      </c>
      <c r="U14" s="28"/>
      <c r="V14" s="28"/>
      <c r="W14" s="23"/>
    </row>
    <row r="15" spans="1:23" s="7" customFormat="1" ht="17.100000000000001" customHeight="1">
      <c r="A15" s="51">
        <v>2</v>
      </c>
      <c r="B15" s="52" t="s">
        <v>58</v>
      </c>
      <c r="C15" s="105"/>
      <c r="D15" s="86" t="s">
        <v>42</v>
      </c>
      <c r="E15" s="15">
        <f>COUNT(O15,P18,V14)</f>
        <v>1</v>
      </c>
      <c r="F15" s="15">
        <f>IF(O15&gt;P15,1,0)+IF(P18&gt;O18,1,0)+IF(V14&gt;U14,1,0)</f>
        <v>1</v>
      </c>
      <c r="G15" s="15">
        <f>IF(O15&lt;P15,1,0)+IF(P18&lt;O18,1,0)+IF(V14&lt;U14,1,0)</f>
        <v>0</v>
      </c>
      <c r="H15" s="15">
        <f>VALUE(O15+P18+V14)</f>
        <v>2</v>
      </c>
      <c r="I15" s="15">
        <f>VALUE(P15+O18+U14)</f>
        <v>1</v>
      </c>
      <c r="J15" s="16">
        <f>AVERAGE(H15-I15)</f>
        <v>1</v>
      </c>
      <c r="K15" s="45"/>
      <c r="L15" s="2" t="str">
        <f>B15</f>
        <v>OPEN MARRATXÍ</v>
      </c>
      <c r="M15" s="14" t="s">
        <v>6</v>
      </c>
      <c r="N15" s="3" t="str">
        <f>B16</f>
        <v>DELTA</v>
      </c>
      <c r="O15" s="28">
        <v>2</v>
      </c>
      <c r="P15" s="28">
        <v>1</v>
      </c>
      <c r="R15" s="3" t="str">
        <f>B16</f>
        <v>DELTA</v>
      </c>
      <c r="S15" s="14"/>
      <c r="T15" s="90" t="str">
        <f>B17</f>
        <v>DESCANSA</v>
      </c>
      <c r="U15" s="120"/>
      <c r="V15" s="120"/>
      <c r="W15" s="23"/>
    </row>
    <row r="16" spans="1:23" s="7" customFormat="1" ht="17.100000000000001" customHeight="1" thickBot="1">
      <c r="A16" s="53">
        <v>3</v>
      </c>
      <c r="B16" s="54" t="s">
        <v>57</v>
      </c>
      <c r="C16" s="106"/>
      <c r="D16" s="87" t="s">
        <v>42</v>
      </c>
      <c r="E16" s="18">
        <f>COUNT(P15,O17,U15)</f>
        <v>1</v>
      </c>
      <c r="F16" s="99">
        <f>IF(O17&gt;P17,1,0)+IF(P15&gt;O15,1,0)+IF(U15&gt;V15,1,0)</f>
        <v>0</v>
      </c>
      <c r="G16" s="99">
        <f>IF(O17&lt;P17,1,0)+IF(P15&lt;O15,1,0)+IF(U15&lt;V15,1,0)</f>
        <v>1</v>
      </c>
      <c r="H16" s="99">
        <f>VALUE(P15+O17+U15)</f>
        <v>1</v>
      </c>
      <c r="I16" s="99">
        <f>VALUE(O15+P17+V15)</f>
        <v>2</v>
      </c>
      <c r="J16" s="100">
        <f>AVERAGE(H16-I16)</f>
        <v>-1</v>
      </c>
      <c r="K16" s="23"/>
      <c r="L16" s="61" t="s">
        <v>54</v>
      </c>
      <c r="M16" s="62"/>
      <c r="N16" s="5"/>
      <c r="O16" s="36"/>
      <c r="P16" s="23"/>
      <c r="Q16" s="23"/>
      <c r="R16" s="23"/>
      <c r="S16" s="23"/>
      <c r="T16" s="23"/>
      <c r="U16" s="23"/>
      <c r="V16" s="23"/>
      <c r="W16" s="23"/>
    </row>
    <row r="17" spans="1:23" s="7" customFormat="1" ht="17.100000000000001" customHeight="1">
      <c r="A17" s="74"/>
      <c r="B17" s="116" t="s">
        <v>11</v>
      </c>
      <c r="C17" s="103"/>
      <c r="D17" s="76"/>
      <c r="E17" s="76">
        <f>COUNT(P14,O18,V15)</f>
        <v>0</v>
      </c>
      <c r="F17" s="76">
        <f>IF(P14&gt;O14,1,0)+IF(O18&gt;P18,1,0)+IF(V15&gt;U15,1,0)</f>
        <v>0</v>
      </c>
      <c r="G17" s="76">
        <f>IF(P14&lt;O14,1,0)+IF(O18&lt;P18,1,0)+IF(V15&lt;U15,1,0)</f>
        <v>0</v>
      </c>
      <c r="H17" s="76">
        <f>VALUE(P14+O18+V15)</f>
        <v>0</v>
      </c>
      <c r="I17" s="76">
        <f>VALUE(O14+P18+U15)</f>
        <v>0</v>
      </c>
      <c r="J17" s="76">
        <f>AVERAGE(H17-I17)</f>
        <v>0</v>
      </c>
      <c r="K17" s="23"/>
      <c r="L17" s="3" t="str">
        <f>B16</f>
        <v>DELTA</v>
      </c>
      <c r="M17" s="14" t="s">
        <v>6</v>
      </c>
      <c r="N17" s="3" t="str">
        <f>B14</f>
        <v>RAFA NADAL CLUB "B"</v>
      </c>
      <c r="O17" s="28"/>
      <c r="P17" s="28"/>
      <c r="Q17" s="23"/>
      <c r="R17" s="23"/>
      <c r="S17" s="23"/>
      <c r="T17" s="23"/>
      <c r="U17" s="23"/>
      <c r="V17" s="23"/>
      <c r="W17" s="23"/>
    </row>
    <row r="18" spans="1:23" s="7" customFormat="1" ht="17.100000000000001" customHeight="1">
      <c r="A18" s="23"/>
      <c r="B18" s="23"/>
      <c r="C18" s="23"/>
      <c r="D18" s="23"/>
      <c r="E18" s="23"/>
      <c r="F18" s="23"/>
      <c r="G18" s="23"/>
      <c r="H18" s="23"/>
      <c r="I18" s="23"/>
      <c r="J18" s="23"/>
      <c r="K18" s="23"/>
      <c r="L18" s="89" t="str">
        <f>B17</f>
        <v>DESCANSA</v>
      </c>
      <c r="M18" s="14"/>
      <c r="N18" s="3" t="str">
        <f>B15</f>
        <v>OPEN MARRATXÍ</v>
      </c>
      <c r="O18" s="120"/>
      <c r="P18" s="120"/>
      <c r="Q18" s="23"/>
      <c r="R18" s="23"/>
      <c r="S18" s="23"/>
      <c r="T18" s="23"/>
      <c r="U18" s="23"/>
      <c r="V18" s="23"/>
      <c r="W18" s="23"/>
    </row>
    <row r="19" spans="1:23" s="23" customFormat="1" ht="17.100000000000001" customHeight="1">
      <c r="A19" s="74"/>
      <c r="B19" s="75" t="s">
        <v>11</v>
      </c>
      <c r="C19" s="75"/>
      <c r="D19" s="75"/>
      <c r="E19" s="76"/>
      <c r="F19" s="76"/>
      <c r="G19" s="76"/>
      <c r="H19" s="76"/>
      <c r="I19" s="76"/>
      <c r="J19" s="76"/>
      <c r="L19" s="77"/>
      <c r="M19" s="77"/>
      <c r="N19" s="77"/>
      <c r="O19" s="78"/>
      <c r="P19" s="78"/>
      <c r="Q19" s="79"/>
      <c r="R19" s="77"/>
      <c r="S19" s="77"/>
      <c r="T19" s="80"/>
      <c r="U19" s="78"/>
      <c r="V19" s="78"/>
    </row>
    <row r="20" spans="1:23" s="7" customFormat="1" ht="17.100000000000001" customHeight="1">
      <c r="A20" s="23"/>
      <c r="B20" s="23"/>
      <c r="C20" s="23"/>
      <c r="D20" s="23"/>
      <c r="E20" s="23"/>
      <c r="F20" s="23"/>
      <c r="G20" s="23"/>
      <c r="H20" s="23"/>
      <c r="I20" s="23"/>
      <c r="J20" s="23"/>
      <c r="K20" s="23"/>
      <c r="L20" s="77"/>
      <c r="M20" s="77"/>
      <c r="N20" s="77"/>
      <c r="O20" s="78"/>
      <c r="P20" s="78"/>
      <c r="Q20" s="79"/>
      <c r="R20" s="79"/>
      <c r="S20" s="79"/>
      <c r="T20" s="79"/>
      <c r="U20" s="79"/>
      <c r="V20" s="79"/>
      <c r="W20" s="23"/>
    </row>
    <row r="21" spans="1:23" ht="17.100000000000001" customHeight="1">
      <c r="A21" s="23"/>
      <c r="B21" s="23"/>
      <c r="C21" s="23"/>
      <c r="D21" s="23"/>
      <c r="E21" s="23"/>
      <c r="F21" s="23"/>
      <c r="G21" s="23"/>
      <c r="H21" s="23"/>
      <c r="I21" s="23"/>
      <c r="J21" s="23"/>
      <c r="K21" s="23"/>
      <c r="L21" s="23"/>
      <c r="M21" s="23"/>
      <c r="N21" s="23"/>
      <c r="O21" s="23"/>
      <c r="P21" s="23"/>
      <c r="Q21" s="23"/>
      <c r="R21" s="23"/>
      <c r="S21" s="23"/>
      <c r="T21" s="23"/>
      <c r="U21" s="23"/>
      <c r="V21" s="23"/>
      <c r="W21" s="9"/>
    </row>
    <row r="22" spans="1:23"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23"/>
      <c r="W22" s="9"/>
    </row>
    <row r="23" spans="1:23" s="7" customFormat="1" ht="17.100000000000001" customHeight="1" thickBot="1">
      <c r="A23" s="10"/>
      <c r="B23" s="1" t="s">
        <v>8</v>
      </c>
      <c r="C23" s="1" t="s">
        <v>37</v>
      </c>
      <c r="D23" s="1" t="s">
        <v>24</v>
      </c>
      <c r="E23" s="55" t="s">
        <v>2</v>
      </c>
      <c r="F23" s="56" t="s">
        <v>0</v>
      </c>
      <c r="G23" s="57" t="s">
        <v>1</v>
      </c>
      <c r="H23" s="57" t="s">
        <v>3</v>
      </c>
      <c r="I23" s="58" t="s">
        <v>4</v>
      </c>
      <c r="J23" s="59" t="s">
        <v>5</v>
      </c>
      <c r="K23" s="23"/>
      <c r="L23" s="61" t="s">
        <v>53</v>
      </c>
      <c r="M23" s="62"/>
      <c r="N23" s="5"/>
      <c r="O23" s="36"/>
      <c r="P23" s="23"/>
      <c r="Q23" s="23"/>
      <c r="R23" s="61" t="s">
        <v>55</v>
      </c>
      <c r="S23" s="62"/>
      <c r="T23" s="5"/>
      <c r="U23" s="36"/>
      <c r="V23" s="23"/>
      <c r="W23" s="23"/>
    </row>
    <row r="24" spans="1:23" s="7" customFormat="1" ht="17.100000000000001" customHeight="1">
      <c r="A24" s="49">
        <v>1</v>
      </c>
      <c r="B24" s="50" t="s">
        <v>56</v>
      </c>
      <c r="C24" s="104">
        <v>2</v>
      </c>
      <c r="D24" s="85">
        <v>27220</v>
      </c>
      <c r="E24" s="11">
        <f>COUNT(O24,P27,U24)</f>
        <v>1</v>
      </c>
      <c r="F24" s="12">
        <f>IF(O24&gt;P24,1,0)+IF(P27&gt;O27,1,0)+IF(U24&gt;V24,1,0)</f>
        <v>1</v>
      </c>
      <c r="G24" s="12">
        <f>IF(O24&lt;P24,1,0)+IF(P27&lt;O27,1,0)+IF(U24&lt;V24,1,0)</f>
        <v>0</v>
      </c>
      <c r="H24" s="12">
        <f>VALUE(O24+P27+U24)</f>
        <v>6</v>
      </c>
      <c r="I24" s="12">
        <f>VALUE(P24+O27+V24)</f>
        <v>0</v>
      </c>
      <c r="J24" s="13">
        <f>AVERAGE(H24-I24)</f>
        <v>6</v>
      </c>
      <c r="K24" s="45"/>
      <c r="L24" s="2" t="str">
        <f>B24</f>
        <v>CT PORTO CRISTO "B"</v>
      </c>
      <c r="M24" s="14" t="s">
        <v>6</v>
      </c>
      <c r="N24" s="3" t="str">
        <f>B27</f>
        <v>MATCH POINT TC "B"</v>
      </c>
      <c r="O24" s="139">
        <v>6</v>
      </c>
      <c r="P24" s="139">
        <v>0</v>
      </c>
      <c r="R24" s="2" t="str">
        <f>B24</f>
        <v>CT PORTO CRISTO "B"</v>
      </c>
      <c r="S24" s="14" t="s">
        <v>6</v>
      </c>
      <c r="T24" s="29" t="str">
        <f>B25</f>
        <v>CT FELANITX</v>
      </c>
      <c r="U24" s="28"/>
      <c r="V24" s="28"/>
      <c r="W24" s="23"/>
    </row>
    <row r="25" spans="1:23" s="7" customFormat="1" ht="17.100000000000001" customHeight="1">
      <c r="A25" s="51">
        <v>2</v>
      </c>
      <c r="B25" s="52" t="s">
        <v>15</v>
      </c>
      <c r="C25" s="105"/>
      <c r="D25" s="86" t="s">
        <v>42</v>
      </c>
      <c r="E25" s="15">
        <f>COUNT(O25,P28,V24)</f>
        <v>1</v>
      </c>
      <c r="F25" s="15">
        <f>IF(O25&gt;P25,1,0)+IF(P28&gt;O28,1,0)+IF(V24&gt;U24,1,0)</f>
        <v>1</v>
      </c>
      <c r="G25" s="15">
        <f>IF(O25&lt;P25,1,0)+IF(P28&lt;O28,1,0)+IF(V24&lt;U24,1,0)</f>
        <v>0</v>
      </c>
      <c r="H25" s="15">
        <f>VALUE(O25+P28+V24)</f>
        <v>3</v>
      </c>
      <c r="I25" s="15">
        <f>VALUE(P25+O28+U24)</f>
        <v>0</v>
      </c>
      <c r="J25" s="16">
        <f>AVERAGE(H25-I25)</f>
        <v>3</v>
      </c>
      <c r="K25" s="45"/>
      <c r="L25" s="29" t="str">
        <f>B25</f>
        <v>CT FELANITX</v>
      </c>
      <c r="M25" s="14" t="s">
        <v>6</v>
      </c>
      <c r="N25" s="14" t="str">
        <f>B26</f>
        <v>CT LLUCMAJOR</v>
      </c>
      <c r="O25" s="28">
        <v>3</v>
      </c>
      <c r="P25" s="28">
        <v>0</v>
      </c>
      <c r="Q25" s="119"/>
      <c r="R25" s="3" t="str">
        <f>B26</f>
        <v>CT LLUCMAJOR</v>
      </c>
      <c r="S25" s="14" t="s">
        <v>6</v>
      </c>
      <c r="T25" s="29" t="str">
        <f>B27</f>
        <v>MATCH POINT TC "B"</v>
      </c>
      <c r="U25" s="28"/>
      <c r="V25" s="28"/>
      <c r="W25" s="23"/>
    </row>
    <row r="26" spans="1:23" s="7" customFormat="1" ht="17.100000000000001" customHeight="1">
      <c r="A26" s="51">
        <v>3</v>
      </c>
      <c r="B26" s="52" t="s">
        <v>45</v>
      </c>
      <c r="C26" s="105"/>
      <c r="D26" s="86" t="s">
        <v>42</v>
      </c>
      <c r="E26" s="15">
        <f>COUNT(P25,O27,U25)</f>
        <v>1</v>
      </c>
      <c r="F26" s="21">
        <f>IF(O27&gt;P27,1,0)+IF(P25&gt;O25,1,0)+IF(U25&gt;V25,1,0)</f>
        <v>0</v>
      </c>
      <c r="G26" s="21">
        <f>IF(O27&lt;P27,1,0)+IF(P25&lt;O25,1,0)+IF(U25&lt;V25,1,0)</f>
        <v>1</v>
      </c>
      <c r="H26" s="21">
        <f>VALUE(P25+O27+U25)</f>
        <v>0</v>
      </c>
      <c r="I26" s="21">
        <f>VALUE(O25+P27+V25)</f>
        <v>3</v>
      </c>
      <c r="J26" s="22">
        <f>AVERAGE(H26-I26)</f>
        <v>-3</v>
      </c>
      <c r="K26" s="23"/>
      <c r="L26" s="61" t="s">
        <v>54</v>
      </c>
      <c r="M26" s="62"/>
      <c r="N26" s="5"/>
      <c r="O26" s="36"/>
      <c r="P26" s="23"/>
      <c r="Q26" s="23"/>
      <c r="R26" s="23"/>
      <c r="S26" s="23"/>
      <c r="T26" s="23"/>
      <c r="U26" s="23"/>
      <c r="V26" s="23"/>
      <c r="W26" s="23"/>
    </row>
    <row r="27" spans="1:23" s="7" customFormat="1" ht="17.100000000000001" customHeight="1" thickBot="1">
      <c r="A27" s="53">
        <v>4</v>
      </c>
      <c r="B27" s="54" t="s">
        <v>59</v>
      </c>
      <c r="C27" s="106"/>
      <c r="D27" s="87" t="s">
        <v>42</v>
      </c>
      <c r="E27" s="18">
        <f>COUNT(P24,O28,V25)</f>
        <v>1</v>
      </c>
      <c r="F27" s="18">
        <f>IF(P24&gt;O24,1,0)+IF(O28&gt;P28,1,0)+IF(V25&gt;U25,1,0)</f>
        <v>0</v>
      </c>
      <c r="G27" s="18">
        <f>IF(P24&lt;O24,1,0)+IF(O28&lt;P28,1,0)+IF(V25&lt;U25,1,0)</f>
        <v>1</v>
      </c>
      <c r="H27" s="18">
        <f>VALUE(P24+O28+V25)</f>
        <v>0</v>
      </c>
      <c r="I27" s="18">
        <f>VALUE(O24+P28+U25)</f>
        <v>6</v>
      </c>
      <c r="J27" s="19">
        <f>AVERAGE(H27-I27)</f>
        <v>-6</v>
      </c>
      <c r="K27" s="23"/>
      <c r="L27" s="3" t="str">
        <f>B26</f>
        <v>CT LLUCMAJOR</v>
      </c>
      <c r="M27" s="14" t="s">
        <v>6</v>
      </c>
      <c r="N27" s="3" t="str">
        <f>B24</f>
        <v>CT PORTO CRISTO "B"</v>
      </c>
      <c r="O27" s="28"/>
      <c r="P27" s="28"/>
      <c r="Q27" s="23"/>
      <c r="R27" s="23"/>
      <c r="S27" s="23"/>
      <c r="T27" s="23"/>
      <c r="U27" s="23"/>
      <c r="V27" s="23"/>
      <c r="W27" s="23"/>
    </row>
    <row r="28" spans="1:23" s="7" customFormat="1" ht="17.100000000000001" customHeight="1">
      <c r="A28" s="23"/>
      <c r="B28" s="23"/>
      <c r="C28" s="23"/>
      <c r="D28" s="23"/>
      <c r="E28" s="23"/>
      <c r="F28" s="23"/>
      <c r="G28" s="23"/>
      <c r="H28" s="23"/>
      <c r="I28" s="23"/>
      <c r="J28" s="23"/>
      <c r="K28" s="23"/>
      <c r="L28" s="3" t="str">
        <f>B27</f>
        <v>MATCH POINT TC "B"</v>
      </c>
      <c r="M28" s="14" t="s">
        <v>6</v>
      </c>
      <c r="N28" s="3" t="str">
        <f>B25</f>
        <v>CT FELANITX</v>
      </c>
      <c r="O28" s="28"/>
      <c r="P28" s="28"/>
      <c r="Q28" s="23"/>
      <c r="R28" s="23"/>
      <c r="S28" s="23"/>
      <c r="T28" s="23"/>
      <c r="U28" s="23"/>
      <c r="V28" s="23"/>
      <c r="W28" s="23"/>
    </row>
    <row r="29" spans="1:23" s="7" customFormat="1" ht="14.1" customHeight="1">
      <c r="A29" s="23"/>
      <c r="B29" s="23"/>
      <c r="C29" s="23"/>
      <c r="D29" s="23"/>
      <c r="E29" s="23"/>
      <c r="F29" s="23"/>
      <c r="G29" s="23"/>
      <c r="H29" s="23"/>
      <c r="I29" s="23"/>
      <c r="J29" s="23"/>
      <c r="K29" s="23"/>
      <c r="L29" s="73"/>
      <c r="M29" s="20"/>
      <c r="N29" s="20"/>
      <c r="O29" s="37"/>
      <c r="P29" s="37"/>
      <c r="Q29" s="23"/>
      <c r="R29" s="23"/>
      <c r="S29" s="23"/>
      <c r="T29" s="23"/>
      <c r="U29" s="23"/>
      <c r="V29" s="23"/>
      <c r="W29" s="23"/>
    </row>
    <row r="30" spans="1:23" s="7" customFormat="1" ht="14.1" customHeight="1">
      <c r="A30" s="23"/>
      <c r="B30" s="23"/>
      <c r="C30" s="23"/>
      <c r="D30" s="23"/>
      <c r="E30" s="23"/>
      <c r="F30" s="23"/>
      <c r="G30" s="23"/>
      <c r="H30" s="23"/>
      <c r="I30" s="23"/>
      <c r="J30" s="23"/>
      <c r="K30" s="23"/>
      <c r="L30" s="73"/>
      <c r="M30" s="20"/>
      <c r="N30" s="20"/>
      <c r="O30" s="37"/>
      <c r="P30" s="37"/>
      <c r="Q30" s="23"/>
      <c r="R30" s="23"/>
      <c r="S30" s="23"/>
      <c r="T30" s="23"/>
      <c r="U30" s="23"/>
      <c r="V30" s="23"/>
      <c r="W30" s="23"/>
    </row>
    <row r="31" spans="1:23" ht="21" customHeight="1">
      <c r="A31" s="130"/>
      <c r="B31" s="133" t="s">
        <v>18</v>
      </c>
      <c r="C31" s="48"/>
      <c r="D31" s="82" t="s">
        <v>49</v>
      </c>
      <c r="I31" s="9"/>
      <c r="J31" s="9"/>
      <c r="K31" s="83"/>
      <c r="L31" s="83"/>
      <c r="M31" s="83"/>
      <c r="N31" s="9"/>
      <c r="O31" s="9"/>
      <c r="P31" s="9"/>
      <c r="Q31" s="9"/>
      <c r="R31" s="9"/>
      <c r="S31" s="9"/>
      <c r="T31" s="9"/>
      <c r="U31" s="9"/>
      <c r="V31" s="9"/>
      <c r="W31" s="9"/>
    </row>
    <row r="32" spans="1:23" ht="12" customHeight="1">
      <c r="A32" s="9"/>
      <c r="B32" s="9"/>
      <c r="C32" s="9"/>
      <c r="D32" s="9"/>
      <c r="E32" s="9"/>
      <c r="F32" s="9"/>
      <c r="G32" s="9"/>
      <c r="H32" s="9"/>
      <c r="I32" s="9"/>
      <c r="J32" s="9"/>
      <c r="K32" s="83"/>
      <c r="L32" s="83"/>
      <c r="M32" s="83"/>
      <c r="N32" s="9"/>
      <c r="O32" s="9"/>
      <c r="P32" s="9"/>
      <c r="Q32" s="9"/>
      <c r="R32" s="9"/>
      <c r="S32" s="9"/>
      <c r="T32" s="9"/>
      <c r="U32" s="9"/>
      <c r="V32" s="9"/>
      <c r="W32" s="9"/>
    </row>
    <row r="33" spans="1:22" ht="17.25" customHeight="1">
      <c r="A33" s="9"/>
      <c r="B33" s="123" t="s">
        <v>20</v>
      </c>
      <c r="C33" s="9"/>
      <c r="D33" s="9"/>
      <c r="E33" s="9"/>
      <c r="F33" s="9"/>
      <c r="G33" s="9"/>
      <c r="H33" s="9"/>
      <c r="I33" s="9"/>
      <c r="J33" s="83"/>
      <c r="K33" s="83"/>
      <c r="L33" s="145" t="s">
        <v>14</v>
      </c>
      <c r="M33" s="145"/>
      <c r="N33" s="145"/>
      <c r="O33" s="145"/>
      <c r="P33" s="145"/>
      <c r="Q33" s="145"/>
      <c r="R33" s="145"/>
      <c r="S33" s="145"/>
      <c r="T33" s="145"/>
      <c r="U33" s="145"/>
    </row>
    <row r="34" spans="1:22" ht="12" customHeight="1">
      <c r="A34" s="9"/>
      <c r="B34" s="64"/>
      <c r="C34" s="9"/>
      <c r="D34" s="9"/>
      <c r="E34" s="9"/>
      <c r="F34" s="9"/>
      <c r="G34" s="9"/>
      <c r="H34" s="9"/>
      <c r="I34" s="9"/>
      <c r="J34" s="9"/>
      <c r="K34" s="9"/>
      <c r="L34" s="145"/>
      <c r="M34" s="145"/>
      <c r="N34" s="145"/>
      <c r="O34" s="145"/>
      <c r="P34" s="145"/>
      <c r="Q34" s="145"/>
      <c r="R34" s="145"/>
      <c r="S34" s="145"/>
      <c r="T34" s="145"/>
      <c r="U34" s="145"/>
    </row>
    <row r="35" spans="1:22" ht="12" customHeight="1">
      <c r="A35" s="9"/>
      <c r="B35" s="65"/>
      <c r="C35" s="9"/>
      <c r="D35" s="126"/>
      <c r="E35" s="9"/>
      <c r="F35" s="9"/>
      <c r="G35" s="9"/>
      <c r="H35" s="9"/>
      <c r="I35" s="9"/>
      <c r="J35" s="9"/>
      <c r="K35" s="9"/>
      <c r="L35" s="145"/>
      <c r="M35" s="145"/>
      <c r="N35" s="145"/>
      <c r="O35" s="145"/>
      <c r="P35" s="145"/>
      <c r="Q35" s="145"/>
      <c r="R35" s="145"/>
      <c r="S35" s="145"/>
      <c r="T35" s="145"/>
      <c r="U35" s="145"/>
    </row>
    <row r="36" spans="1:22" ht="12" customHeight="1">
      <c r="A36" s="9"/>
      <c r="B36" s="65"/>
      <c r="C36" s="142"/>
      <c r="D36" s="142"/>
      <c r="E36" s="142"/>
      <c r="F36" s="66"/>
      <c r="G36" s="9"/>
      <c r="H36" s="9"/>
      <c r="I36" s="9"/>
      <c r="J36" s="9"/>
      <c r="K36" s="9"/>
      <c r="L36" s="145"/>
      <c r="M36" s="145"/>
      <c r="N36" s="145"/>
      <c r="O36" s="145"/>
      <c r="P36" s="145"/>
      <c r="Q36" s="145"/>
      <c r="R36" s="145"/>
      <c r="S36" s="145"/>
      <c r="T36" s="145"/>
      <c r="U36" s="145"/>
    </row>
    <row r="37" spans="1:22" ht="12" customHeight="1">
      <c r="A37" s="9"/>
      <c r="B37" s="124" t="s">
        <v>61</v>
      </c>
      <c r="C37" s="9"/>
      <c r="D37" s="9"/>
      <c r="E37" s="9"/>
      <c r="F37" s="40"/>
      <c r="G37" s="9"/>
      <c r="H37" s="9"/>
      <c r="I37" s="9"/>
      <c r="J37" s="9"/>
      <c r="K37" s="9"/>
      <c r="L37" s="145"/>
      <c r="M37" s="145"/>
      <c r="N37" s="145"/>
      <c r="O37" s="145"/>
      <c r="P37" s="145"/>
      <c r="Q37" s="145"/>
      <c r="R37" s="145"/>
      <c r="S37" s="145"/>
      <c r="T37" s="145"/>
      <c r="U37" s="145"/>
    </row>
    <row r="38" spans="1:22" ht="12" customHeight="1">
      <c r="A38" s="9"/>
      <c r="B38" s="68"/>
      <c r="C38" s="9"/>
      <c r="D38" s="9"/>
      <c r="E38" s="9"/>
      <c r="F38" s="40"/>
      <c r="G38" s="9"/>
      <c r="H38" s="9"/>
      <c r="I38" s="9"/>
      <c r="J38" s="9"/>
      <c r="K38" s="9"/>
      <c r="L38" s="9"/>
      <c r="M38" s="9"/>
      <c r="N38" s="9"/>
      <c r="O38" s="9"/>
      <c r="P38" s="9"/>
      <c r="Q38" s="9"/>
      <c r="R38" s="9"/>
      <c r="S38" s="9"/>
      <c r="T38" s="9"/>
    </row>
    <row r="39" spans="1:22" ht="12" customHeight="1">
      <c r="A39" s="9"/>
      <c r="B39" s="68"/>
      <c r="C39" s="9"/>
      <c r="D39" s="9"/>
      <c r="E39" s="9"/>
      <c r="F39" s="40"/>
      <c r="G39" s="9"/>
      <c r="H39" s="9"/>
      <c r="I39" s="69"/>
      <c r="J39" s="9"/>
      <c r="K39" s="9"/>
      <c r="L39" s="9"/>
      <c r="M39" s="9"/>
      <c r="N39" s="9"/>
      <c r="O39" s="9"/>
      <c r="P39" s="9"/>
      <c r="Q39" s="9"/>
      <c r="R39" s="9"/>
      <c r="S39" s="9"/>
      <c r="T39" s="9"/>
    </row>
    <row r="40" spans="1:22" ht="13.5" customHeight="1">
      <c r="A40" s="9"/>
      <c r="B40" s="68"/>
      <c r="C40" s="9"/>
      <c r="D40" s="9"/>
      <c r="E40" s="9"/>
      <c r="F40" s="40"/>
      <c r="G40" s="143">
        <v>44729</v>
      </c>
      <c r="H40" s="144"/>
      <c r="I40" s="144"/>
      <c r="J40" s="9"/>
      <c r="K40" s="9"/>
      <c r="L40" s="9"/>
      <c r="M40" s="9"/>
      <c r="N40" s="9"/>
      <c r="O40" s="9"/>
      <c r="P40" s="9"/>
      <c r="Q40" s="9"/>
      <c r="R40" s="9"/>
      <c r="S40" s="9"/>
      <c r="T40" s="9"/>
    </row>
    <row r="41" spans="1:22" ht="12" customHeight="1">
      <c r="A41" s="9"/>
      <c r="B41" s="63" t="s">
        <v>60</v>
      </c>
      <c r="C41" s="9"/>
      <c r="D41" s="9"/>
      <c r="E41" s="9"/>
      <c r="F41" s="40"/>
      <c r="G41" s="9"/>
      <c r="H41" s="9"/>
      <c r="I41" s="9"/>
      <c r="J41" s="9"/>
      <c r="K41" s="9"/>
      <c r="L41" s="9"/>
      <c r="M41" s="9"/>
      <c r="N41" s="9"/>
      <c r="O41" s="9"/>
      <c r="P41" s="9"/>
      <c r="Q41" s="9"/>
      <c r="R41" s="9"/>
      <c r="S41" s="9"/>
      <c r="T41" s="9"/>
    </row>
    <row r="42" spans="1:22" ht="12" customHeight="1">
      <c r="A42" s="9"/>
      <c r="B42" s="64"/>
      <c r="C42" s="9"/>
      <c r="D42" s="9"/>
      <c r="E42" s="9"/>
      <c r="F42" s="40"/>
      <c r="G42" s="9"/>
      <c r="H42" s="9"/>
      <c r="I42" s="9"/>
      <c r="J42" s="9"/>
      <c r="K42" s="9"/>
      <c r="L42" s="9"/>
      <c r="M42" s="9"/>
      <c r="N42" s="9"/>
      <c r="O42" s="9"/>
      <c r="P42" s="9"/>
      <c r="Q42" s="9"/>
      <c r="R42" s="9"/>
      <c r="S42" s="9"/>
      <c r="T42" s="9"/>
    </row>
    <row r="43" spans="1:22" ht="12" customHeight="1">
      <c r="A43" s="9"/>
      <c r="B43" s="65"/>
      <c r="C43" s="69"/>
      <c r="D43" s="63"/>
      <c r="E43" s="69"/>
      <c r="F43" s="70"/>
      <c r="G43" s="9"/>
      <c r="H43" s="9"/>
      <c r="I43" s="9"/>
      <c r="J43" s="9"/>
      <c r="K43" s="9"/>
      <c r="L43" s="9"/>
      <c r="M43" s="9"/>
      <c r="N43" s="9"/>
      <c r="O43" s="9"/>
      <c r="P43" s="9"/>
      <c r="Q43" s="9"/>
      <c r="R43" s="9"/>
      <c r="S43" s="9"/>
      <c r="T43" s="9"/>
    </row>
    <row r="44" spans="1:22" ht="12" customHeight="1">
      <c r="A44" s="9"/>
      <c r="B44" s="65"/>
      <c r="C44" s="142"/>
      <c r="D44" s="142"/>
      <c r="E44" s="142"/>
      <c r="F44" s="9"/>
      <c r="G44" s="9"/>
      <c r="H44" s="9"/>
      <c r="I44" s="9"/>
      <c r="J44" s="9"/>
      <c r="K44" s="9"/>
      <c r="L44" s="9"/>
      <c r="M44" s="9"/>
      <c r="N44" s="9"/>
      <c r="O44" s="9"/>
      <c r="P44" s="9"/>
      <c r="Q44" s="9"/>
      <c r="R44" s="9"/>
      <c r="S44" s="9"/>
      <c r="T44" s="9"/>
      <c r="U44" s="9"/>
    </row>
    <row r="45" spans="1:22" ht="12" customHeight="1">
      <c r="A45" s="9"/>
      <c r="B45" s="121" t="s">
        <v>21</v>
      </c>
      <c r="C45" s="9"/>
      <c r="D45" s="9"/>
      <c r="E45" s="9"/>
      <c r="F45" s="9"/>
      <c r="G45" s="9"/>
      <c r="H45" s="9"/>
      <c r="I45" s="9"/>
      <c r="J45" s="9"/>
      <c r="K45" s="9"/>
      <c r="L45" s="9"/>
      <c r="M45" s="9"/>
      <c r="N45" s="9"/>
      <c r="O45" s="9"/>
      <c r="P45" s="9"/>
      <c r="Q45" s="9"/>
      <c r="R45" s="9"/>
      <c r="S45" s="9"/>
      <c r="T45" s="9"/>
      <c r="U45" s="9"/>
    </row>
    <row r="46" spans="1:22">
      <c r="A46" s="9"/>
      <c r="B46" s="9"/>
      <c r="C46" s="9"/>
      <c r="D46" s="9"/>
      <c r="E46" s="9"/>
      <c r="F46" s="9"/>
      <c r="G46" s="9"/>
      <c r="H46" s="9"/>
      <c r="I46" s="9"/>
      <c r="J46" s="9"/>
      <c r="K46" s="23"/>
      <c r="L46" s="23"/>
      <c r="M46" s="23"/>
      <c r="N46" s="23"/>
      <c r="O46" s="23"/>
      <c r="P46" s="23"/>
      <c r="Q46" s="23"/>
      <c r="R46" s="23"/>
      <c r="S46" s="23"/>
      <c r="T46" s="23"/>
      <c r="U46" s="23"/>
      <c r="V46" s="9"/>
    </row>
  </sheetData>
  <mergeCells count="4">
    <mergeCell ref="C44:E44"/>
    <mergeCell ref="C36:E36"/>
    <mergeCell ref="G40:I40"/>
    <mergeCell ref="L33:U37"/>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
  <sheetViews>
    <sheetView topLeftCell="A4" zoomScaleNormal="100" workbookViewId="0">
      <selection activeCell="T36" sqref="T36"/>
    </sheetView>
  </sheetViews>
  <sheetFormatPr baseColWidth="10" defaultRowHeight="15"/>
  <cols>
    <col min="1" max="1" width="3.7109375" customWidth="1"/>
    <col min="2" max="2" width="23" customWidth="1"/>
    <col min="3" max="3" width="6.85546875" customWidth="1"/>
    <col min="4" max="4" width="12.5703125" customWidth="1"/>
    <col min="5" max="5" width="3.85546875" customWidth="1"/>
    <col min="6" max="6" width="4" customWidth="1"/>
    <col min="7" max="7" width="3.5703125" customWidth="1"/>
    <col min="8" max="8" width="5" customWidth="1"/>
    <col min="9" max="9" width="4.42578125" customWidth="1"/>
    <col min="10" max="10" width="5.140625" customWidth="1"/>
    <col min="11" max="11" width="2.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1" t="s">
        <v>33</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27"/>
      <c r="D5" s="27"/>
      <c r="E5" s="9"/>
      <c r="F5" s="9"/>
      <c r="G5" s="9"/>
      <c r="H5" s="25"/>
      <c r="I5" s="9"/>
      <c r="J5" s="9"/>
      <c r="K5" s="9"/>
      <c r="L5" s="26"/>
      <c r="M5" s="9"/>
      <c r="N5" s="9"/>
      <c r="O5" s="9"/>
      <c r="P5" s="9"/>
      <c r="Q5" s="9"/>
      <c r="R5" s="9"/>
      <c r="S5" s="9"/>
      <c r="T5" s="9"/>
      <c r="U5" s="9"/>
      <c r="V5" s="9"/>
      <c r="W5" s="9"/>
    </row>
    <row r="6" spans="1:23" ht="12.95" customHeight="1">
      <c r="A6" s="9"/>
      <c r="B6" s="26" t="s">
        <v>46</v>
      </c>
      <c r="C6" s="26"/>
      <c r="D6" s="26"/>
      <c r="E6" s="9"/>
      <c r="F6" s="9"/>
      <c r="G6" s="9"/>
      <c r="H6" s="25"/>
      <c r="I6" s="9"/>
      <c r="J6" s="9"/>
      <c r="K6" s="9"/>
      <c r="L6" s="26"/>
      <c r="M6" s="9"/>
      <c r="N6" s="9"/>
      <c r="O6" s="9"/>
      <c r="P6" s="9"/>
      <c r="Q6" s="9"/>
      <c r="R6" s="9"/>
      <c r="S6" s="9"/>
      <c r="T6" s="9"/>
      <c r="U6" s="9"/>
      <c r="V6" s="9"/>
      <c r="W6" s="9"/>
    </row>
    <row r="7" spans="1:23" ht="10.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88"/>
      <c r="D8" s="34"/>
      <c r="E8" s="35"/>
      <c r="F8" s="35"/>
      <c r="G8" s="35"/>
      <c r="H8" s="35"/>
      <c r="I8" s="35"/>
      <c r="J8" s="35"/>
      <c r="K8" s="35"/>
      <c r="L8" s="35"/>
      <c r="M8" s="35"/>
      <c r="N8" s="33"/>
      <c r="O8" s="9"/>
      <c r="P8" s="9"/>
      <c r="Q8" s="9"/>
      <c r="R8" s="9"/>
      <c r="S8" s="9"/>
      <c r="T8" s="9"/>
      <c r="U8" s="9"/>
      <c r="V8" s="9"/>
      <c r="W8" s="9"/>
    </row>
    <row r="9" spans="1:23" ht="12.95" customHeight="1">
      <c r="A9" s="9"/>
      <c r="B9" s="88" t="s">
        <v>13</v>
      </c>
      <c r="C9" s="88"/>
      <c r="D9" s="34"/>
      <c r="E9" s="35"/>
      <c r="F9" s="35"/>
      <c r="G9" s="35"/>
      <c r="H9" s="35"/>
      <c r="I9" s="35"/>
      <c r="J9" s="35"/>
      <c r="K9" s="35"/>
      <c r="L9" s="35"/>
      <c r="M9" s="35"/>
      <c r="N9" s="33"/>
      <c r="O9" s="9"/>
      <c r="P9" s="9"/>
      <c r="Q9" s="9"/>
      <c r="R9" s="9"/>
      <c r="S9" s="9"/>
      <c r="T9" s="9"/>
      <c r="U9" s="9"/>
      <c r="V9" s="9"/>
      <c r="W9" s="9"/>
    </row>
    <row r="10" spans="1:23" ht="12.95" customHeight="1">
      <c r="A10" s="9"/>
      <c r="B10" s="88" t="s">
        <v>28</v>
      </c>
      <c r="C10" s="88"/>
      <c r="D10" s="34"/>
      <c r="E10" s="35"/>
      <c r="F10" s="35"/>
      <c r="G10" s="35"/>
      <c r="H10" s="35"/>
      <c r="I10" s="35"/>
      <c r="J10" s="35"/>
      <c r="K10" s="35"/>
      <c r="L10" s="35"/>
      <c r="M10" s="35"/>
      <c r="N10" s="33"/>
      <c r="O10" s="9"/>
      <c r="P10" s="9"/>
      <c r="Q10" s="9"/>
      <c r="R10" s="9"/>
      <c r="S10" s="9"/>
      <c r="T10" s="9"/>
      <c r="U10" s="9"/>
      <c r="V10" s="9"/>
      <c r="W10" s="9"/>
    </row>
    <row r="11" spans="1:23" ht="12.95" customHeight="1" thickBot="1">
      <c r="A11" s="9"/>
      <c r="B11" s="88"/>
      <c r="C11" s="88"/>
      <c r="D11" s="34"/>
      <c r="E11" s="35"/>
      <c r="F11" s="35"/>
      <c r="G11" s="35"/>
      <c r="H11" s="35"/>
      <c r="I11" s="35"/>
      <c r="J11" s="35"/>
      <c r="K11" s="35"/>
      <c r="L11" s="35"/>
      <c r="M11" s="35"/>
      <c r="N11" s="33"/>
      <c r="O11" s="9"/>
      <c r="P11" s="9"/>
      <c r="Q11" s="9"/>
      <c r="R11" s="9"/>
      <c r="S11" s="9"/>
      <c r="T11" s="9"/>
      <c r="U11" s="9"/>
      <c r="V11" s="9"/>
      <c r="W11" s="9"/>
    </row>
    <row r="12" spans="1:23" s="7" customFormat="1" ht="18" customHeight="1" thickBot="1">
      <c r="A12" s="42"/>
      <c r="B12" s="1" t="s">
        <v>7</v>
      </c>
      <c r="C12" s="1" t="s">
        <v>37</v>
      </c>
      <c r="D12" s="1" t="s">
        <v>24</v>
      </c>
      <c r="E12" s="55" t="s">
        <v>2</v>
      </c>
      <c r="F12" s="56" t="s">
        <v>0</v>
      </c>
      <c r="G12" s="57" t="s">
        <v>1</v>
      </c>
      <c r="H12" s="57" t="s">
        <v>3</v>
      </c>
      <c r="I12" s="58" t="s">
        <v>4</v>
      </c>
      <c r="J12" s="59" t="s">
        <v>5</v>
      </c>
      <c r="K12" s="23"/>
      <c r="L12" s="61" t="s">
        <v>66</v>
      </c>
      <c r="M12" s="62"/>
      <c r="N12" s="5"/>
      <c r="O12" s="36"/>
      <c r="P12" s="23"/>
      <c r="Q12" s="23"/>
      <c r="R12" s="61" t="s">
        <v>69</v>
      </c>
      <c r="S12" s="62"/>
      <c r="T12" s="5"/>
      <c r="U12" s="36"/>
      <c r="V12" s="23"/>
      <c r="W12" s="23"/>
    </row>
    <row r="13" spans="1:23" ht="16.5" customHeight="1">
      <c r="A13" s="49">
        <v>1</v>
      </c>
      <c r="B13" s="50" t="s">
        <v>62</v>
      </c>
      <c r="C13" s="104">
        <v>1</v>
      </c>
      <c r="D13" s="85">
        <v>30087</v>
      </c>
      <c r="E13" s="11">
        <f>COUNT(O14,P17,O23,U14,V17)</f>
        <v>2</v>
      </c>
      <c r="F13" s="12">
        <f>IF(O14&gt;P14,1,0)+IF(P17&gt;O17,1,0)+IF(V14&lt;U14,1,0)+IF(V17&gt;U17,1,0)</f>
        <v>1</v>
      </c>
      <c r="G13" s="12">
        <f>IF(O14&lt;P14,1,0)+IF(P17&lt;O17,1,0)+IF(V14&gt;U14,1,0)+IF(V17&lt;U17,1,0)</f>
        <v>1</v>
      </c>
      <c r="H13" s="12">
        <f>SUM(O14+P17+U14+V17)</f>
        <v>4</v>
      </c>
      <c r="I13" s="12">
        <f>VALUE(P14+O17+V14+U17)</f>
        <v>10</v>
      </c>
      <c r="J13" s="13">
        <f>AVERAGE(H13-I13)</f>
        <v>-6</v>
      </c>
      <c r="K13" s="23"/>
      <c r="L13" s="2" t="str">
        <f>B17</f>
        <v>MATCH POINT TC</v>
      </c>
      <c r="M13" s="14"/>
      <c r="N13" s="32" t="str">
        <f>B18</f>
        <v>DESCANSA</v>
      </c>
      <c r="O13" s="120"/>
      <c r="P13" s="120"/>
      <c r="Q13" s="23"/>
      <c r="R13" s="2" t="str">
        <f>B16</f>
        <v>TC BINISSALEM</v>
      </c>
      <c r="S13" s="14" t="s">
        <v>6</v>
      </c>
      <c r="T13" s="2" t="str">
        <f>B17</f>
        <v>MATCH POINT TC</v>
      </c>
      <c r="U13" s="28"/>
      <c r="V13" s="28"/>
      <c r="W13" s="9"/>
    </row>
    <row r="14" spans="1:23" s="7" customFormat="1" ht="16.5" customHeight="1">
      <c r="A14" s="51">
        <v>2</v>
      </c>
      <c r="B14" s="52" t="s">
        <v>63</v>
      </c>
      <c r="C14" s="105">
        <v>4</v>
      </c>
      <c r="D14" s="86">
        <v>45088</v>
      </c>
      <c r="E14" s="15">
        <f>COUNT(O15,P18,P21,V15,U17)</f>
        <v>2</v>
      </c>
      <c r="F14" s="15">
        <f>IF(O14&lt;P14,1,0)+IF(P18&gt;O18,1,0)+IF(O22&gt;P22,1,0)+IF(V15&gt;U15,1,0)+IF(U17&gt;V17,1,0)</f>
        <v>2</v>
      </c>
      <c r="G14" s="15">
        <f>IF(O15&gt;P15,1,0)+IF(P18&lt;O18,1,0)+IF(O21&gt;P21,1,0)+IF(U17&lt;V17,1,0)</f>
        <v>0</v>
      </c>
      <c r="H14" s="15">
        <f>VALUE(O15+P18+P21+V15+U17)</f>
        <v>5</v>
      </c>
      <c r="I14" s="15">
        <f>VALUE(P15+O18+O21+U15+V17)</f>
        <v>5</v>
      </c>
      <c r="J14" s="16">
        <f>AVERAGE(H14-I14)</f>
        <v>0</v>
      </c>
      <c r="K14" s="23"/>
      <c r="L14" s="2" t="str">
        <f>B13</f>
        <v>PLAYAS SANTA PONSA TC-WC</v>
      </c>
      <c r="M14" s="14" t="s">
        <v>6</v>
      </c>
      <c r="N14" s="3" t="str">
        <f>B16</f>
        <v>TC BINISSALEM</v>
      </c>
      <c r="O14" s="139">
        <v>0</v>
      </c>
      <c r="P14" s="139">
        <v>10</v>
      </c>
      <c r="Q14" s="23"/>
      <c r="R14" s="3" t="str">
        <f>B13</f>
        <v>PLAYAS SANTA PONSA TC-WC</v>
      </c>
      <c r="S14" s="14" t="s">
        <v>6</v>
      </c>
      <c r="T14" s="2" t="str">
        <f>B15</f>
        <v>CT LA SALLE</v>
      </c>
      <c r="U14" s="28"/>
      <c r="V14" s="28"/>
      <c r="W14" s="23"/>
    </row>
    <row r="15" spans="1:23" s="7" customFormat="1" ht="16.5" customHeight="1">
      <c r="A15" s="51">
        <v>3</v>
      </c>
      <c r="B15" s="52" t="s">
        <v>9</v>
      </c>
      <c r="C15" s="105"/>
      <c r="D15" s="86">
        <v>52013</v>
      </c>
      <c r="E15" s="15">
        <f>COUNT(O15,P22,U14,U19)</f>
        <v>1</v>
      </c>
      <c r="F15" s="15">
        <f>IF(P15&gt;O15,1,0)+IF(P19&gt;O19,1,0)+IF(O22&gt;P22,1,0)+IF(V14&gt;U14,1,0)+IF(U19&gt;V19,1,0)</f>
        <v>1</v>
      </c>
      <c r="G15" s="17">
        <f>E15-F15</f>
        <v>0</v>
      </c>
      <c r="H15" s="15">
        <f>VALUE(O15+P19+P22+V14+U19)</f>
        <v>2</v>
      </c>
      <c r="I15" s="15">
        <f>VALUE(P15+O19+O22+U14+V19)</f>
        <v>3</v>
      </c>
      <c r="J15" s="16">
        <f>AVERAGE(H15-I15)</f>
        <v>-1</v>
      </c>
      <c r="K15" s="23"/>
      <c r="L15" s="2" t="str">
        <f>B14</f>
        <v>RAFA NADAL CLUB</v>
      </c>
      <c r="M15" s="14" t="s">
        <v>6</v>
      </c>
      <c r="N15" s="3" t="str">
        <f>B15</f>
        <v>CT LA SALLE</v>
      </c>
      <c r="O15" s="4">
        <v>2</v>
      </c>
      <c r="P15" s="4">
        <v>3</v>
      </c>
      <c r="Q15" s="23"/>
      <c r="R15" s="30" t="str">
        <f>B18</f>
        <v>DESCANSA</v>
      </c>
      <c r="S15" s="14"/>
      <c r="T15" s="29" t="str">
        <f>B14</f>
        <v>RAFA NADAL CLUB</v>
      </c>
      <c r="U15" s="120"/>
      <c r="V15" s="120"/>
      <c r="W15" s="23"/>
    </row>
    <row r="16" spans="1:23" s="7" customFormat="1" ht="16.5" customHeight="1">
      <c r="A16" s="60">
        <v>4</v>
      </c>
      <c r="B16" s="52" t="s">
        <v>50</v>
      </c>
      <c r="C16" s="105"/>
      <c r="D16" s="86">
        <v>74691</v>
      </c>
      <c r="E16" s="15">
        <f>COUNT(P14,O18,P22,U13,U18)</f>
        <v>2</v>
      </c>
      <c r="F16" s="15">
        <f>IF(P14&gt;O14,1,0)+IF(O18&gt;P18,1,0)+IF(P22&gt;O22,1,0)+IF(V13&gt;U13,1,0)+IF(U18&gt;V18,1,0)</f>
        <v>1</v>
      </c>
      <c r="G16" s="17">
        <f>E16-F16</f>
        <v>1</v>
      </c>
      <c r="H16" s="15">
        <f>VALUE(P14+O18+P22+U13+U18)</f>
        <v>12</v>
      </c>
      <c r="I16" s="15">
        <f>VALUE(O14+P18+O22+V13+V18)</f>
        <v>3</v>
      </c>
      <c r="J16" s="16">
        <f>AVERAGE(H16-I16)</f>
        <v>9</v>
      </c>
      <c r="K16" s="23"/>
      <c r="L16" s="61" t="s">
        <v>67</v>
      </c>
      <c r="M16" s="62"/>
      <c r="N16" s="5"/>
      <c r="O16" s="6"/>
      <c r="Q16" s="23"/>
      <c r="R16" s="61" t="s">
        <v>70</v>
      </c>
      <c r="S16" s="62"/>
      <c r="T16" s="5"/>
      <c r="U16" s="36"/>
      <c r="V16" s="23"/>
      <c r="W16" s="23"/>
    </row>
    <row r="17" spans="1:23" s="7" customFormat="1" ht="16.5" customHeight="1" thickBot="1">
      <c r="A17" s="53">
        <v>5</v>
      </c>
      <c r="B17" s="54" t="s">
        <v>39</v>
      </c>
      <c r="C17" s="106"/>
      <c r="D17" s="87">
        <v>47595</v>
      </c>
      <c r="E17" s="18">
        <f>COUNT(O17,O21,U13,V19)</f>
        <v>1</v>
      </c>
      <c r="F17" s="18">
        <f>IF(O17&gt;P17,1,0)+IF(O21&gt;P21,1,0)+IF(V13&gt;U13,1,0)+IF(V19&gt;U19,1,0)</f>
        <v>0</v>
      </c>
      <c r="G17" s="18">
        <f>E17-F17</f>
        <v>1</v>
      </c>
      <c r="H17" s="18">
        <f>VALUE(O14+O17+P23+V13+V19)</f>
        <v>0</v>
      </c>
      <c r="I17" s="18">
        <f>VALUE(P14+P17+O23+U13+U19)</f>
        <v>14</v>
      </c>
      <c r="J17" s="19">
        <f>AVERAGE(H17-I17)</f>
        <v>-14</v>
      </c>
      <c r="K17" s="23"/>
      <c r="L17" s="2" t="str">
        <f>B17</f>
        <v>MATCH POINT TC</v>
      </c>
      <c r="M17" s="14" t="s">
        <v>6</v>
      </c>
      <c r="N17" s="8" t="str">
        <f>B13</f>
        <v>PLAYAS SANTA PONSA TC-WC</v>
      </c>
      <c r="O17" s="4">
        <v>0</v>
      </c>
      <c r="P17" s="4">
        <v>4</v>
      </c>
      <c r="Q17" s="23"/>
      <c r="R17" s="29" t="str">
        <f>B14</f>
        <v>RAFA NADAL CLUB</v>
      </c>
      <c r="S17" s="14" t="s">
        <v>6</v>
      </c>
      <c r="T17" s="29" t="str">
        <f>B13</f>
        <v>PLAYAS SANTA PONSA TC-WC</v>
      </c>
      <c r="U17" s="28"/>
      <c r="V17" s="28"/>
      <c r="W17" s="23"/>
    </row>
    <row r="18" spans="1:23" s="7" customFormat="1" ht="17.100000000000001" customHeight="1">
      <c r="A18" s="74"/>
      <c r="B18" s="75" t="s">
        <v>11</v>
      </c>
      <c r="C18" s="101"/>
      <c r="D18" s="81"/>
      <c r="E18" s="76"/>
      <c r="F18" s="76"/>
      <c r="G18" s="76"/>
      <c r="H18" s="76"/>
      <c r="I18" s="76"/>
      <c r="J18" s="76"/>
      <c r="K18" s="23"/>
      <c r="L18" s="2" t="str">
        <f>B16</f>
        <v>TC BINISSALEM</v>
      </c>
      <c r="M18" s="14" t="s">
        <v>6</v>
      </c>
      <c r="N18" s="8" t="str">
        <f>B14</f>
        <v>RAFA NADAL CLUB</v>
      </c>
      <c r="O18" s="4">
        <v>2</v>
      </c>
      <c r="P18" s="4">
        <v>3</v>
      </c>
      <c r="Q18" s="23"/>
      <c r="R18" s="2" t="str">
        <f>B16</f>
        <v>TC BINISSALEM</v>
      </c>
      <c r="S18" s="14"/>
      <c r="T18" s="31" t="str">
        <f>B18</f>
        <v>DESCANSA</v>
      </c>
      <c r="U18" s="120"/>
      <c r="V18" s="120"/>
      <c r="W18" s="23"/>
    </row>
    <row r="19" spans="1:23" s="23" customFormat="1" ht="17.100000000000001" customHeight="1">
      <c r="D19" s="45"/>
      <c r="L19" s="30" t="str">
        <f>B18</f>
        <v>DESCANSA</v>
      </c>
      <c r="M19" s="14"/>
      <c r="N19" s="8" t="str">
        <f>B15</f>
        <v>CT LA SALLE</v>
      </c>
      <c r="O19" s="120"/>
      <c r="P19" s="120"/>
      <c r="R19" s="2" t="str">
        <f>B15</f>
        <v>CT LA SALLE</v>
      </c>
      <c r="S19" s="14" t="s">
        <v>6</v>
      </c>
      <c r="T19" s="8" t="str">
        <f>B17</f>
        <v>MATCH POINT TC</v>
      </c>
      <c r="U19" s="28"/>
      <c r="V19" s="28"/>
      <c r="W19" s="125"/>
    </row>
    <row r="20" spans="1:23" s="23" customFormat="1" ht="17.100000000000001" customHeight="1">
      <c r="D20" s="45"/>
      <c r="L20" s="61" t="s">
        <v>68</v>
      </c>
      <c r="M20" s="62"/>
      <c r="N20" s="5"/>
      <c r="O20" s="6"/>
      <c r="P20" s="7"/>
      <c r="R20" s="20"/>
      <c r="S20" s="20"/>
      <c r="T20" s="20"/>
      <c r="U20" s="37"/>
      <c r="V20" s="37"/>
    </row>
    <row r="21" spans="1:23" s="23" customFormat="1" ht="17.100000000000001" customHeight="1">
      <c r="D21" s="45"/>
      <c r="L21" s="2" t="str">
        <f>B17</f>
        <v>MATCH POINT TC</v>
      </c>
      <c r="M21" s="14" t="s">
        <v>6</v>
      </c>
      <c r="N21" s="2" t="str">
        <f>B14</f>
        <v>RAFA NADAL CLUB</v>
      </c>
      <c r="O21" s="118"/>
      <c r="P21" s="118"/>
    </row>
    <row r="22" spans="1:23" s="7" customFormat="1" ht="17.100000000000001" customHeight="1">
      <c r="A22" s="9"/>
      <c r="B22" s="41"/>
      <c r="C22" s="41"/>
      <c r="D22" s="84"/>
      <c r="E22" s="9"/>
      <c r="F22" s="9"/>
      <c r="G22" s="9"/>
      <c r="H22" s="9"/>
      <c r="I22" s="9"/>
      <c r="J22" s="23"/>
      <c r="K22" s="23"/>
      <c r="L22" s="3" t="str">
        <f>B15</f>
        <v>CT LA SALLE</v>
      </c>
      <c r="M22" s="14" t="s">
        <v>6</v>
      </c>
      <c r="N22" s="2" t="str">
        <f>B16</f>
        <v>TC BINISSALEM</v>
      </c>
      <c r="O22" s="4"/>
      <c r="P22" s="4"/>
      <c r="Q22" s="23"/>
      <c r="R22" s="23"/>
      <c r="S22" s="23"/>
      <c r="T22" s="23"/>
      <c r="U22" s="23"/>
      <c r="V22" s="23"/>
      <c r="W22" s="23"/>
    </row>
    <row r="23" spans="1:23" s="7" customFormat="1" ht="17.100000000000001" customHeight="1">
      <c r="A23" s="23"/>
      <c r="B23" s="23"/>
      <c r="C23" s="23"/>
      <c r="D23" s="45"/>
      <c r="E23" s="23"/>
      <c r="F23" s="23"/>
      <c r="G23" s="23"/>
      <c r="H23" s="23"/>
      <c r="I23" s="23"/>
      <c r="J23" s="23"/>
      <c r="K23" s="23"/>
      <c r="L23" s="30" t="str">
        <f>B18</f>
        <v>DESCANSA</v>
      </c>
      <c r="M23" s="14"/>
      <c r="N23" s="8" t="str">
        <f>B13</f>
        <v>PLAYAS SANTA PONSA TC-WC</v>
      </c>
      <c r="O23" s="120"/>
      <c r="P23" s="120"/>
      <c r="Q23" s="23"/>
      <c r="R23" s="23"/>
      <c r="S23" s="23"/>
      <c r="T23" s="23"/>
      <c r="U23" s="23"/>
      <c r="V23" s="23"/>
      <c r="W23" s="23"/>
    </row>
    <row r="24" spans="1:23" s="7" customFormat="1" ht="17.100000000000001" customHeight="1">
      <c r="A24" s="23"/>
      <c r="B24" s="23"/>
      <c r="C24" s="23"/>
      <c r="D24" s="23"/>
      <c r="E24" s="23"/>
      <c r="F24" s="23"/>
      <c r="G24" s="23"/>
      <c r="H24" s="23"/>
      <c r="I24" s="23"/>
      <c r="J24" s="23"/>
      <c r="K24" s="23"/>
      <c r="L24" s="72"/>
      <c r="M24" s="20"/>
      <c r="N24" s="72"/>
      <c r="O24" s="37"/>
      <c r="P24" s="37"/>
      <c r="Q24" s="23"/>
      <c r="R24" s="23"/>
      <c r="S24" s="23"/>
      <c r="T24" s="23"/>
      <c r="U24" s="23"/>
      <c r="V24" s="23"/>
      <c r="W24" s="23"/>
    </row>
    <row r="25" spans="1:23" s="7" customFormat="1" ht="17.100000000000001" customHeight="1" thickBot="1">
      <c r="A25" s="9"/>
      <c r="B25" s="24"/>
      <c r="C25" s="24"/>
      <c r="D25" s="24"/>
      <c r="E25" s="9"/>
      <c r="F25" s="9"/>
      <c r="G25" s="9"/>
      <c r="H25" s="25"/>
      <c r="I25" s="9"/>
      <c r="J25" s="9"/>
      <c r="K25" s="9"/>
      <c r="L25" s="26"/>
      <c r="M25" s="9"/>
      <c r="N25" s="9"/>
      <c r="O25" s="9"/>
      <c r="P25" s="9"/>
      <c r="Q25" s="9"/>
      <c r="R25" s="9"/>
      <c r="S25" s="9"/>
      <c r="T25" s="9"/>
      <c r="U25" s="9"/>
      <c r="V25" s="9"/>
      <c r="W25" s="23"/>
    </row>
    <row r="26" spans="1:23" s="23" customFormat="1" ht="17.100000000000001" customHeight="1" thickBot="1">
      <c r="A26" s="42"/>
      <c r="B26" s="1" t="s">
        <v>8</v>
      </c>
      <c r="C26" s="1" t="s">
        <v>37</v>
      </c>
      <c r="D26" s="1" t="s">
        <v>24</v>
      </c>
      <c r="E26" s="55" t="s">
        <v>2</v>
      </c>
      <c r="F26" s="56" t="s">
        <v>0</v>
      </c>
      <c r="G26" s="57" t="s">
        <v>1</v>
      </c>
      <c r="H26" s="57" t="s">
        <v>3</v>
      </c>
      <c r="I26" s="58" t="s">
        <v>4</v>
      </c>
      <c r="J26" s="59" t="s">
        <v>5</v>
      </c>
      <c r="L26" s="61" t="s">
        <v>66</v>
      </c>
      <c r="M26" s="62"/>
      <c r="N26" s="5"/>
      <c r="O26" s="36"/>
      <c r="R26" s="61" t="s">
        <v>69</v>
      </c>
      <c r="S26" s="62"/>
      <c r="T26" s="5"/>
      <c r="U26" s="36"/>
    </row>
    <row r="27" spans="1:23" s="23" customFormat="1" ht="16.5" customHeight="1">
      <c r="A27" s="49">
        <v>1</v>
      </c>
      <c r="B27" s="50" t="s">
        <v>15</v>
      </c>
      <c r="C27" s="104">
        <v>2</v>
      </c>
      <c r="D27" s="85">
        <v>31919</v>
      </c>
      <c r="E27" s="11">
        <f>COUNT(O27,P31,O35,V28,V31)</f>
        <v>1</v>
      </c>
      <c r="F27" s="12">
        <f>IF(O27&gt;P27,1,0)+IF(P31&gt;O31,1,0)+IF(O35&gt;P35,1,0)+IF(U28&gt;V28,1,0)+IF(V31&gt;U31,1,0)</f>
        <v>1</v>
      </c>
      <c r="G27" s="12">
        <f>IF(O27&lt;P27,1,0)+IF(O31&gt;P31,1,0)+IF(O35&lt;P35,1,0)+IF(V28&gt;U28,1,0)+IF(V31&lt;U31,1,0)</f>
        <v>0</v>
      </c>
      <c r="H27" s="12">
        <f>SUM(O27+P31+O35+U28+V31)</f>
        <v>10</v>
      </c>
      <c r="I27" s="12">
        <f>VALUE(P27+O31+P35+V28+U31)</f>
        <v>0</v>
      </c>
      <c r="J27" s="13">
        <f>AVERAGE(H27-I27)</f>
        <v>10</v>
      </c>
      <c r="L27" s="2" t="str">
        <f>B27</f>
        <v>CT FELANITX</v>
      </c>
      <c r="M27" s="14"/>
      <c r="N27" s="32" t="str">
        <f>B32</f>
        <v>DESCANSA</v>
      </c>
      <c r="O27" s="120"/>
      <c r="P27" s="120"/>
      <c r="R27" s="2" t="str">
        <f>B30</f>
        <v>SPORTING TC "B"</v>
      </c>
      <c r="S27" s="14" t="s">
        <v>6</v>
      </c>
      <c r="T27" s="2" t="str">
        <f>B31</f>
        <v>CT ARTÁ</v>
      </c>
      <c r="U27" s="28"/>
      <c r="V27" s="28"/>
    </row>
    <row r="28" spans="1:23" s="9" customFormat="1" ht="16.5" customHeight="1">
      <c r="A28" s="51">
        <v>2</v>
      </c>
      <c r="B28" s="52" t="s">
        <v>58</v>
      </c>
      <c r="C28" s="105">
        <v>3</v>
      </c>
      <c r="D28" s="86">
        <v>38625</v>
      </c>
      <c r="E28" s="15">
        <f>COUNT(P28,P32,O36,V29,U31)</f>
        <v>2</v>
      </c>
      <c r="F28" s="15">
        <f>IF(O28&lt;P28,1,0)+IF(P32&gt;O32,1,0)+IF(O36&gt;P36,1,0)+IF(V29&gt;U29,1,0)+IF(U31&gt;V31,1,0)</f>
        <v>2</v>
      </c>
      <c r="G28" s="15">
        <f>IF(O28&gt;P28,1,0)+IF(P32&lt;O32,1,0)+IF(O36&lt;P36,1,0)+IF(V29&lt;U29,1,0)+IF(U31&lt;V31,1,0)</f>
        <v>0</v>
      </c>
      <c r="H28" s="15">
        <f>VALUE(P28+P32+O36+V29+U31)</f>
        <v>13</v>
      </c>
      <c r="I28" s="15">
        <f>VALUE(O28+O32+P36+U29+V31)</f>
        <v>2</v>
      </c>
      <c r="J28" s="16">
        <f>AVERAGE(H28-I28)</f>
        <v>11</v>
      </c>
      <c r="K28" s="23"/>
      <c r="L28" s="2" t="str">
        <f>B31</f>
        <v>CT ARTÁ</v>
      </c>
      <c r="M28" s="14" t="s">
        <v>6</v>
      </c>
      <c r="N28" s="3" t="str">
        <f>B28</f>
        <v>OPEN MARRATXÍ</v>
      </c>
      <c r="O28" s="4">
        <v>2</v>
      </c>
      <c r="P28" s="4">
        <v>3</v>
      </c>
      <c r="Q28" s="23"/>
      <c r="R28" s="3" t="str">
        <f>B27</f>
        <v>CT FELANITX</v>
      </c>
      <c r="S28" s="14" t="s">
        <v>6</v>
      </c>
      <c r="T28" s="2" t="str">
        <f>B29</f>
        <v>EU MOLL TC</v>
      </c>
      <c r="U28" s="28"/>
      <c r="V28" s="28"/>
    </row>
    <row r="29" spans="1:23" s="23" customFormat="1" ht="16.5" customHeight="1">
      <c r="A29" s="51">
        <v>3</v>
      </c>
      <c r="B29" s="52" t="s">
        <v>16</v>
      </c>
      <c r="C29" s="105"/>
      <c r="D29" s="86">
        <v>46591</v>
      </c>
      <c r="E29" s="15">
        <f>COUNT(O29,P33,P36,U28,U33)</f>
        <v>1</v>
      </c>
      <c r="F29" s="15">
        <f>IF(O29&gt;P29,1,0)+IF(P33&gt;O33,1,0)+IF(P36&gt;O36,1,0)+IF(V28&gt;U28,1,0)+IF(U33&gt;V33,1,0)</f>
        <v>0</v>
      </c>
      <c r="G29" s="17">
        <f>IF(O29&lt;P29,1,0)+IF(P33&lt;O33,1,0)+IF(P36&lt;O36,1,0)+IF(V28&lt;U28,1,0)+IF(U33&lt;V33,1,0)</f>
        <v>1</v>
      </c>
      <c r="H29" s="15">
        <f>VALUE(O29+P33+P36+V28+U33)</f>
        <v>0</v>
      </c>
      <c r="I29" s="15">
        <f>VALUE(P29+O33+O36+U28+V33)</f>
        <v>10</v>
      </c>
      <c r="J29" s="16">
        <f>AVERAGE(H29-I29)</f>
        <v>-10</v>
      </c>
      <c r="L29" s="2" t="str">
        <f>B29</f>
        <v>EU MOLL TC</v>
      </c>
      <c r="M29" s="14" t="s">
        <v>6</v>
      </c>
      <c r="N29" s="3" t="str">
        <f>B30</f>
        <v>SPORTING TC "B"</v>
      </c>
      <c r="O29" s="139">
        <v>0</v>
      </c>
      <c r="P29" s="139">
        <v>10</v>
      </c>
      <c r="R29" s="30" t="str">
        <f>B32</f>
        <v>DESCANSA</v>
      </c>
      <c r="S29" s="14"/>
      <c r="T29" s="29" t="str">
        <f>B28</f>
        <v>OPEN MARRATXÍ</v>
      </c>
      <c r="U29" s="120"/>
      <c r="V29" s="120"/>
    </row>
    <row r="30" spans="1:23" ht="16.5" customHeight="1">
      <c r="A30" s="60">
        <v>4</v>
      </c>
      <c r="B30" s="52" t="s">
        <v>64</v>
      </c>
      <c r="C30" s="105"/>
      <c r="D30" s="86">
        <v>63491</v>
      </c>
      <c r="E30" s="15">
        <f>COUNT(P29,O32,P35,U27,U32)</f>
        <v>2</v>
      </c>
      <c r="F30" s="15">
        <f>IF(P29&gt;O29,1,0)+IF(O32&gt;P32,1,0)+IF(P35&gt;O35,1,0)+IF(U27&gt;V27,1,0)+IF(U32&gt;V32,1,0)</f>
        <v>1</v>
      </c>
      <c r="G30" s="15">
        <f>IF(P29&lt;O29,1,0)+IF(O32&lt;P32,1,0)+IF(P35&lt;O35,1,0)+IF(V27&gt;U27,1,0)+IF(U32&lt;V32,1,0)</f>
        <v>1</v>
      </c>
      <c r="H30" s="15">
        <f>VALUE(P29+O32+P35+U27+U32)</f>
        <v>10</v>
      </c>
      <c r="I30" s="15">
        <f>VALUE(O29+P32+O35+V27+V32)</f>
        <v>10</v>
      </c>
      <c r="J30" s="16">
        <f>AVERAGE(H30-I30)</f>
        <v>0</v>
      </c>
      <c r="K30" s="23"/>
      <c r="L30" s="61" t="s">
        <v>67</v>
      </c>
      <c r="M30" s="62"/>
      <c r="N30" s="5"/>
      <c r="O30" s="6"/>
      <c r="P30" s="7"/>
      <c r="Q30" s="23"/>
      <c r="R30" s="61" t="s">
        <v>70</v>
      </c>
      <c r="S30" s="62"/>
      <c r="T30" s="5"/>
      <c r="U30" s="36"/>
      <c r="V30" s="23"/>
    </row>
    <row r="31" spans="1:23" ht="16.5" customHeight="1" thickBot="1">
      <c r="A31" s="53">
        <v>5</v>
      </c>
      <c r="B31" s="54" t="s">
        <v>65</v>
      </c>
      <c r="C31" s="106"/>
      <c r="D31" s="87">
        <v>67220</v>
      </c>
      <c r="E31" s="18">
        <f>COUNT(O28,O31,P37,U27,V33)</f>
        <v>2</v>
      </c>
      <c r="F31" s="18">
        <f>IF(O28&gt;P28,1,0)+IF(O31&gt;P31,1,0)+IF(P37&gt;O37,1,0)+IF(U27&lt;V27,1,0)+IF(V33&gt;U33,1,0)</f>
        <v>0</v>
      </c>
      <c r="G31" s="18">
        <f>E31-F31</f>
        <v>2</v>
      </c>
      <c r="H31" s="18">
        <f>VALUE(O28+O31+P37+V27+V33)</f>
        <v>2</v>
      </c>
      <c r="I31" s="18">
        <f>VALUE(P28+P31+O37+U27+U33)</f>
        <v>13</v>
      </c>
      <c r="J31" s="19">
        <f>AVERAGE(H31-I31)</f>
        <v>-11</v>
      </c>
      <c r="K31" s="23"/>
      <c r="L31" s="2" t="str">
        <f>B31</f>
        <v>CT ARTÁ</v>
      </c>
      <c r="M31" s="14" t="s">
        <v>6</v>
      </c>
      <c r="N31" s="8" t="str">
        <f>B27</f>
        <v>CT FELANITX</v>
      </c>
      <c r="O31" s="139">
        <v>0</v>
      </c>
      <c r="P31" s="139">
        <v>10</v>
      </c>
      <c r="Q31" s="23"/>
      <c r="R31" s="2" t="str">
        <f>B28</f>
        <v>OPEN MARRATXÍ</v>
      </c>
      <c r="S31" s="14" t="s">
        <v>6</v>
      </c>
      <c r="T31" s="2" t="str">
        <f>B27</f>
        <v>CT FELANITX</v>
      </c>
      <c r="U31" s="28"/>
      <c r="V31" s="28"/>
    </row>
    <row r="32" spans="1:23" ht="16.5" customHeight="1">
      <c r="A32" s="74"/>
      <c r="B32" s="75" t="s">
        <v>11</v>
      </c>
      <c r="C32" s="101"/>
      <c r="D32" s="81"/>
      <c r="E32" s="76"/>
      <c r="F32" s="76"/>
      <c r="G32" s="76"/>
      <c r="H32" s="76"/>
      <c r="I32" s="76"/>
      <c r="J32" s="76"/>
      <c r="K32" s="23"/>
      <c r="L32" s="2" t="str">
        <f>B30</f>
        <v>SPORTING TC "B"</v>
      </c>
      <c r="M32" s="14" t="s">
        <v>6</v>
      </c>
      <c r="N32" s="8" t="str">
        <f>B28</f>
        <v>OPEN MARRATXÍ</v>
      </c>
      <c r="O32" s="139">
        <v>0</v>
      </c>
      <c r="P32" s="139">
        <v>10</v>
      </c>
      <c r="Q32" s="23"/>
      <c r="R32" s="2" t="str">
        <f>B30</f>
        <v>SPORTING TC "B"</v>
      </c>
      <c r="S32" s="14"/>
      <c r="T32" s="31" t="str">
        <f>B32</f>
        <v>DESCANSA</v>
      </c>
      <c r="U32" s="120"/>
      <c r="V32" s="120"/>
    </row>
    <row r="33" spans="1:23" ht="18.75" customHeight="1">
      <c r="A33" s="23"/>
      <c r="B33" s="23"/>
      <c r="C33" s="23"/>
      <c r="D33" s="45"/>
      <c r="E33" s="23"/>
      <c r="F33" s="23"/>
      <c r="G33" s="23"/>
      <c r="H33" s="23"/>
      <c r="I33" s="23"/>
      <c r="J33" s="23"/>
      <c r="K33" s="23"/>
      <c r="L33" s="30" t="str">
        <f>B32</f>
        <v>DESCANSA</v>
      </c>
      <c r="M33" s="14"/>
      <c r="N33" s="8" t="str">
        <f>B29</f>
        <v>EU MOLL TC</v>
      </c>
      <c r="O33" s="120"/>
      <c r="P33" s="120"/>
      <c r="Q33" s="23"/>
      <c r="R33" s="2" t="str">
        <f>B29</f>
        <v>EU MOLL TC</v>
      </c>
      <c r="S33" s="14" t="s">
        <v>6</v>
      </c>
      <c r="T33" s="8" t="str">
        <f>B31</f>
        <v>CT ARTÁ</v>
      </c>
      <c r="U33" s="28"/>
      <c r="V33" s="28"/>
    </row>
    <row r="34" spans="1:23" ht="15" customHeight="1">
      <c r="A34" s="23"/>
      <c r="B34" s="23"/>
      <c r="C34" s="23"/>
      <c r="D34" s="45"/>
      <c r="E34" s="23"/>
      <c r="F34" s="23"/>
      <c r="G34" s="23"/>
      <c r="H34" s="23"/>
      <c r="I34" s="23"/>
      <c r="J34" s="23"/>
      <c r="K34" s="23"/>
      <c r="L34" s="61" t="s">
        <v>68</v>
      </c>
      <c r="M34" s="62"/>
      <c r="N34" s="5"/>
      <c r="O34" s="6"/>
      <c r="P34" s="7"/>
      <c r="Q34" s="23"/>
      <c r="R34" s="20"/>
      <c r="S34" s="20"/>
      <c r="T34" s="20"/>
      <c r="U34" s="37"/>
      <c r="V34" s="37"/>
    </row>
    <row r="35" spans="1:23" ht="16.5" customHeight="1">
      <c r="A35" s="23"/>
      <c r="B35" s="23"/>
      <c r="C35" s="23"/>
      <c r="D35" s="45"/>
      <c r="E35" s="23"/>
      <c r="F35" s="23"/>
      <c r="G35" s="23"/>
      <c r="H35" s="23"/>
      <c r="I35" s="23"/>
      <c r="J35" s="23"/>
      <c r="K35" s="23"/>
      <c r="L35" s="29" t="str">
        <f>B27</f>
        <v>CT FELANITX</v>
      </c>
      <c r="M35" s="14" t="s">
        <v>6</v>
      </c>
      <c r="N35" s="29" t="str">
        <f>B30</f>
        <v>SPORTING TC "B"</v>
      </c>
      <c r="O35" s="28"/>
      <c r="P35" s="28"/>
      <c r="Q35" s="23"/>
      <c r="R35" s="23"/>
      <c r="S35" s="23"/>
      <c r="T35" s="23"/>
      <c r="U35" s="23"/>
      <c r="V35" s="23"/>
    </row>
    <row r="36" spans="1:23" ht="12.75" customHeight="1">
      <c r="A36" s="9"/>
      <c r="B36" s="41"/>
      <c r="C36" s="41"/>
      <c r="D36" s="84"/>
      <c r="E36" s="9"/>
      <c r="F36" s="9"/>
      <c r="G36" s="9"/>
      <c r="H36" s="9"/>
      <c r="I36" s="9"/>
      <c r="J36" s="23"/>
      <c r="K36" s="23"/>
      <c r="L36" s="3" t="str">
        <f>B28</f>
        <v>OPEN MARRATXÍ</v>
      </c>
      <c r="M36" s="14" t="s">
        <v>6</v>
      </c>
      <c r="N36" s="2" t="str">
        <f>B29</f>
        <v>EU MOLL TC</v>
      </c>
      <c r="O36" s="4"/>
      <c r="P36" s="4"/>
      <c r="Q36" s="23"/>
      <c r="R36" s="23"/>
      <c r="S36" s="23"/>
      <c r="T36" s="23"/>
      <c r="U36" s="23"/>
      <c r="V36" s="23"/>
    </row>
    <row r="37" spans="1:23" ht="12.75" customHeight="1">
      <c r="A37" s="23"/>
      <c r="B37" s="23"/>
      <c r="C37" s="23"/>
      <c r="D37" s="45"/>
      <c r="E37" s="23"/>
      <c r="F37" s="23"/>
      <c r="G37" s="23"/>
      <c r="H37" s="23"/>
      <c r="I37" s="23"/>
      <c r="J37" s="23"/>
      <c r="K37" s="23"/>
      <c r="L37" s="30" t="str">
        <f>B32</f>
        <v>DESCANSA</v>
      </c>
      <c r="M37" s="14"/>
      <c r="N37" s="8" t="str">
        <f>B31</f>
        <v>CT ARTÁ</v>
      </c>
      <c r="O37" s="120"/>
      <c r="P37" s="120"/>
      <c r="Q37" s="23"/>
      <c r="R37" s="23"/>
      <c r="S37" s="23"/>
      <c r="T37" s="23"/>
      <c r="U37" s="23"/>
      <c r="V37" s="23"/>
    </row>
    <row r="38" spans="1:23" ht="13.5" customHeight="1">
      <c r="A38" s="23"/>
      <c r="B38" s="23"/>
      <c r="C38" s="23"/>
      <c r="D38" s="45"/>
      <c r="E38" s="23"/>
      <c r="F38" s="23"/>
      <c r="G38" s="23"/>
      <c r="H38" s="23"/>
      <c r="I38" s="23"/>
      <c r="J38" s="23"/>
      <c r="K38" s="23"/>
      <c r="L38" s="73"/>
      <c r="M38" s="20"/>
      <c r="N38" s="20"/>
      <c r="O38" s="37"/>
      <c r="P38" s="37"/>
      <c r="Q38" s="23"/>
      <c r="R38" s="20"/>
      <c r="S38" s="20"/>
      <c r="T38" s="20"/>
      <c r="U38" s="37"/>
      <c r="V38" s="37"/>
    </row>
    <row r="39" spans="1:23" ht="14.25" customHeight="1">
      <c r="A39" s="23"/>
      <c r="B39" s="23"/>
      <c r="C39" s="23"/>
      <c r="D39" s="45"/>
      <c r="E39" s="23"/>
      <c r="F39" s="23"/>
      <c r="G39" s="23"/>
      <c r="H39" s="23"/>
      <c r="I39" s="23"/>
      <c r="J39" s="23"/>
      <c r="K39" s="23"/>
      <c r="L39" s="5"/>
      <c r="M39" s="5"/>
      <c r="N39" s="5"/>
      <c r="O39" s="36"/>
      <c r="P39" s="23"/>
      <c r="Q39" s="23"/>
      <c r="R39" s="20"/>
      <c r="S39" s="20"/>
      <c r="T39" s="20"/>
      <c r="U39" s="37"/>
      <c r="V39" s="37"/>
    </row>
    <row r="40" spans="1:23" ht="12" customHeight="1">
      <c r="A40" s="9"/>
      <c r="B40" s="41"/>
      <c r="C40" s="41"/>
      <c r="D40" s="41"/>
      <c r="E40" s="9"/>
      <c r="F40" s="9"/>
      <c r="G40" s="9"/>
      <c r="H40" s="9"/>
      <c r="I40" s="9"/>
      <c r="J40" s="23"/>
      <c r="K40" s="23"/>
      <c r="L40" s="20"/>
      <c r="M40" s="20"/>
      <c r="N40" s="20"/>
      <c r="O40" s="37"/>
      <c r="P40" s="37"/>
      <c r="Q40" s="23"/>
      <c r="R40" s="23"/>
      <c r="S40" s="23"/>
      <c r="T40" s="23"/>
      <c r="U40" s="23"/>
      <c r="V40" s="23"/>
    </row>
    <row r="41" spans="1:23" ht="15.75" customHeight="1">
      <c r="B41" s="71" t="s">
        <v>18</v>
      </c>
      <c r="C41" s="48"/>
      <c r="D41" s="82" t="s">
        <v>83</v>
      </c>
      <c r="J41" s="9"/>
      <c r="K41" s="83"/>
      <c r="L41" s="83"/>
      <c r="M41" s="83"/>
      <c r="N41" s="83"/>
      <c r="O41" s="83"/>
      <c r="P41" s="83"/>
      <c r="Q41" s="83"/>
      <c r="R41" s="83"/>
      <c r="S41" s="83"/>
      <c r="T41" s="83"/>
      <c r="U41" s="83"/>
      <c r="V41" s="9"/>
    </row>
    <row r="42" spans="1:23" ht="15" customHeight="1">
      <c r="A42" s="9"/>
      <c r="B42" s="9"/>
      <c r="C42" s="9"/>
      <c r="D42" s="9"/>
      <c r="E42" s="9"/>
      <c r="F42" s="9"/>
      <c r="G42" s="9"/>
      <c r="H42" s="9"/>
      <c r="I42" s="9"/>
      <c r="J42" s="9"/>
      <c r="K42" s="83"/>
      <c r="L42" s="83"/>
      <c r="M42" s="83"/>
      <c r="N42" s="83"/>
      <c r="O42" s="83"/>
      <c r="P42" s="83"/>
      <c r="Q42" s="83"/>
      <c r="R42" s="83"/>
      <c r="S42" s="83"/>
      <c r="T42" s="83"/>
      <c r="U42" s="83"/>
    </row>
    <row r="43" spans="1:23" ht="12" customHeight="1">
      <c r="A43" s="9"/>
      <c r="B43" s="123" t="s">
        <v>20</v>
      </c>
      <c r="C43" s="9"/>
      <c r="D43" s="9"/>
      <c r="E43" s="9"/>
      <c r="F43" s="9"/>
      <c r="G43" s="9"/>
      <c r="H43" s="9"/>
      <c r="I43" s="9"/>
      <c r="J43" s="83"/>
      <c r="K43" s="83"/>
      <c r="L43" s="83"/>
      <c r="M43" s="83"/>
      <c r="N43" s="83"/>
      <c r="O43" s="83"/>
      <c r="P43" s="83"/>
      <c r="Q43" s="83"/>
      <c r="R43" s="83"/>
      <c r="S43" s="83"/>
      <c r="T43" s="83"/>
    </row>
    <row r="44" spans="1:23">
      <c r="A44" s="9"/>
      <c r="B44" s="64"/>
      <c r="C44" s="9"/>
      <c r="D44" s="9"/>
      <c r="E44" s="9"/>
      <c r="F44" s="9"/>
      <c r="G44" s="9"/>
      <c r="H44" s="9"/>
      <c r="I44" s="9"/>
      <c r="J44" s="9"/>
      <c r="K44" s="9"/>
      <c r="L44" s="9"/>
      <c r="M44" s="9"/>
      <c r="N44" s="9"/>
      <c r="O44" s="9"/>
      <c r="P44" s="9"/>
      <c r="Q44" s="9"/>
      <c r="R44" s="9"/>
      <c r="S44" s="9"/>
      <c r="T44" s="9"/>
      <c r="U44" s="9"/>
      <c r="W44" s="9"/>
    </row>
    <row r="45" spans="1:23">
      <c r="A45" s="9"/>
      <c r="B45" s="65"/>
      <c r="C45" s="9"/>
      <c r="D45" s="128"/>
      <c r="E45" s="9"/>
      <c r="F45" s="9"/>
      <c r="G45" s="9"/>
      <c r="H45" s="9"/>
      <c r="I45" s="9"/>
      <c r="J45" s="9"/>
      <c r="K45" s="9"/>
      <c r="L45" s="9"/>
      <c r="M45" s="9"/>
      <c r="N45" s="9"/>
      <c r="O45" s="9"/>
      <c r="P45" s="9"/>
      <c r="Q45" s="9"/>
      <c r="R45" s="9"/>
      <c r="S45" s="9"/>
      <c r="T45" s="9"/>
      <c r="U45" s="9"/>
    </row>
    <row r="46" spans="1:23">
      <c r="A46" s="9"/>
      <c r="B46" s="65"/>
      <c r="C46" s="144"/>
      <c r="D46" s="144"/>
      <c r="E46" s="144"/>
      <c r="F46" s="66"/>
      <c r="G46" s="9"/>
      <c r="H46" s="9"/>
      <c r="I46" s="9"/>
      <c r="J46" s="9"/>
      <c r="K46" s="9"/>
      <c r="L46" s="9"/>
      <c r="M46" s="9"/>
      <c r="N46" s="9"/>
      <c r="O46" s="9"/>
      <c r="P46" s="9"/>
      <c r="Q46" s="9"/>
      <c r="R46" s="9"/>
      <c r="S46" s="9"/>
      <c r="T46" s="9"/>
    </row>
    <row r="47" spans="1:23">
      <c r="A47" s="9"/>
      <c r="B47" s="67" t="s">
        <v>61</v>
      </c>
      <c r="C47" s="9"/>
      <c r="D47" s="9"/>
      <c r="E47" s="9"/>
      <c r="F47" s="40"/>
      <c r="G47" s="9"/>
      <c r="H47" s="9"/>
      <c r="I47" s="9"/>
      <c r="J47" s="9"/>
      <c r="K47" s="9"/>
      <c r="L47" s="9"/>
      <c r="M47" s="9"/>
      <c r="N47" s="9"/>
      <c r="O47" s="9"/>
      <c r="P47" s="9"/>
      <c r="Q47" s="9"/>
      <c r="R47" s="9"/>
      <c r="S47" s="9"/>
      <c r="T47" s="9"/>
    </row>
    <row r="48" spans="1:23">
      <c r="A48" s="9"/>
      <c r="B48" s="68"/>
      <c r="C48" s="9"/>
      <c r="D48" s="9"/>
      <c r="E48" s="9"/>
      <c r="F48" s="40"/>
      <c r="G48" s="9"/>
      <c r="H48" s="9"/>
      <c r="I48" s="9"/>
      <c r="J48" s="9"/>
      <c r="K48" s="9"/>
      <c r="L48" s="9"/>
      <c r="M48" s="9"/>
      <c r="N48" s="9"/>
      <c r="O48" s="9"/>
      <c r="P48" s="9"/>
      <c r="Q48" s="9"/>
      <c r="R48" s="9"/>
      <c r="S48" s="9"/>
      <c r="T48" s="9"/>
    </row>
    <row r="49" spans="1:22">
      <c r="A49" s="9"/>
      <c r="B49" s="68"/>
      <c r="C49" s="9"/>
      <c r="D49" s="9"/>
      <c r="E49" s="9"/>
      <c r="F49" s="40"/>
      <c r="G49" s="146"/>
      <c r="H49" s="147"/>
      <c r="I49" s="147"/>
      <c r="J49" s="147"/>
      <c r="K49" s="9"/>
      <c r="L49" s="9"/>
      <c r="M49" s="9"/>
      <c r="N49" s="9"/>
      <c r="O49" s="9"/>
      <c r="P49" s="9"/>
      <c r="Q49" s="9"/>
      <c r="R49" s="9"/>
      <c r="S49" s="9"/>
      <c r="T49" s="9"/>
    </row>
    <row r="50" spans="1:22">
      <c r="A50" s="9"/>
      <c r="B50" s="68"/>
      <c r="C50" s="9"/>
      <c r="D50" s="9"/>
      <c r="E50" s="9"/>
      <c r="F50" s="40"/>
      <c r="G50" s="148" t="s">
        <v>86</v>
      </c>
      <c r="H50" s="142"/>
      <c r="I50" s="142"/>
      <c r="J50" s="142"/>
      <c r="K50" s="9"/>
      <c r="L50" s="9"/>
      <c r="M50" s="9"/>
      <c r="N50" s="9"/>
      <c r="O50" s="9"/>
      <c r="P50" s="9"/>
      <c r="Q50" s="9"/>
      <c r="R50" s="9"/>
      <c r="S50" s="9"/>
      <c r="T50" s="9"/>
    </row>
    <row r="51" spans="1:22">
      <c r="A51" s="9"/>
      <c r="B51" s="63" t="s">
        <v>60</v>
      </c>
      <c r="C51" s="9"/>
      <c r="D51" s="9"/>
      <c r="E51" s="9"/>
      <c r="F51" s="40"/>
      <c r="G51" s="9"/>
      <c r="H51" s="9"/>
      <c r="I51" s="9"/>
      <c r="J51" s="9"/>
      <c r="K51" s="9"/>
      <c r="L51" s="9"/>
      <c r="M51" s="9"/>
      <c r="N51" s="9"/>
      <c r="O51" s="9"/>
      <c r="P51" s="9"/>
      <c r="Q51" s="9"/>
      <c r="R51" s="9"/>
      <c r="S51" s="9"/>
      <c r="T51" s="9"/>
    </row>
    <row r="52" spans="1:22">
      <c r="A52" s="9"/>
      <c r="B52" s="64"/>
      <c r="C52" s="9"/>
      <c r="D52" s="9"/>
      <c r="E52" s="9"/>
      <c r="F52" s="40"/>
      <c r="G52" s="9"/>
      <c r="H52" s="9"/>
      <c r="I52" s="9"/>
      <c r="J52" s="9"/>
      <c r="K52" s="9"/>
      <c r="L52" s="9"/>
      <c r="M52" s="9"/>
      <c r="N52" s="9"/>
      <c r="O52" s="9"/>
      <c r="P52" s="9"/>
      <c r="Q52" s="9"/>
      <c r="R52" s="9"/>
      <c r="S52" s="9"/>
      <c r="T52" s="9"/>
    </row>
    <row r="53" spans="1:22">
      <c r="A53" s="9"/>
      <c r="B53" s="65"/>
      <c r="C53" s="69"/>
      <c r="D53" s="129"/>
      <c r="E53" s="69"/>
      <c r="F53" s="70"/>
      <c r="G53" s="9"/>
      <c r="H53" s="9"/>
      <c r="I53" s="9"/>
      <c r="J53" s="9"/>
      <c r="K53" s="9"/>
      <c r="L53" s="9"/>
      <c r="M53" s="9"/>
      <c r="N53" s="9"/>
      <c r="O53" s="9"/>
      <c r="P53" s="9"/>
      <c r="Q53" s="9"/>
      <c r="R53" s="9"/>
      <c r="S53" s="9"/>
      <c r="T53" s="9"/>
    </row>
    <row r="54" spans="1:22">
      <c r="A54" s="9"/>
      <c r="B54" s="65"/>
      <c r="C54" s="144"/>
      <c r="D54" s="144"/>
      <c r="E54" s="144"/>
      <c r="F54" s="9"/>
      <c r="G54" s="9"/>
      <c r="H54" s="9"/>
      <c r="I54" s="9"/>
      <c r="J54" s="9"/>
      <c r="K54" s="9"/>
      <c r="L54" s="9"/>
      <c r="M54" s="9"/>
      <c r="N54" s="9"/>
      <c r="O54" s="9"/>
      <c r="P54" s="9"/>
      <c r="Q54" s="9"/>
      <c r="R54" s="9"/>
      <c r="S54" s="9"/>
      <c r="T54" s="9"/>
      <c r="U54" s="9"/>
    </row>
    <row r="55" spans="1:22">
      <c r="A55" s="9"/>
      <c r="B55" s="121" t="s">
        <v>21</v>
      </c>
      <c r="C55" s="9"/>
      <c r="D55" s="9"/>
      <c r="E55" s="9"/>
      <c r="F55" s="9"/>
      <c r="G55" s="9"/>
      <c r="H55" s="9"/>
      <c r="I55" s="9"/>
      <c r="J55" s="9"/>
      <c r="K55" s="9"/>
      <c r="L55" s="9"/>
      <c r="M55" s="9"/>
      <c r="N55" s="9"/>
      <c r="O55" s="9"/>
      <c r="P55" s="9"/>
      <c r="Q55" s="9"/>
      <c r="R55" s="9"/>
      <c r="S55" s="9"/>
      <c r="T55" s="9"/>
      <c r="U55" s="9"/>
    </row>
    <row r="56" spans="1:22">
      <c r="A56" s="9"/>
      <c r="B56" s="9"/>
      <c r="C56" s="9"/>
      <c r="D56" s="9"/>
      <c r="E56" s="9"/>
      <c r="F56" s="9"/>
      <c r="G56" s="9"/>
      <c r="H56" s="9"/>
      <c r="I56" s="9"/>
      <c r="J56" s="9"/>
      <c r="K56" s="9"/>
      <c r="L56" s="23"/>
      <c r="M56" s="23"/>
      <c r="N56" s="23"/>
      <c r="O56" s="23"/>
      <c r="P56" s="23"/>
      <c r="Q56" s="23"/>
      <c r="R56" s="23"/>
      <c r="S56" s="23"/>
      <c r="T56" s="23"/>
      <c r="U56" s="23"/>
      <c r="V56" s="23"/>
    </row>
  </sheetData>
  <mergeCells count="4">
    <mergeCell ref="C54:E54"/>
    <mergeCell ref="C46:E46"/>
    <mergeCell ref="G49:J49"/>
    <mergeCell ref="G50:J50"/>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L2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
  <sheetViews>
    <sheetView zoomScaleNormal="100" workbookViewId="0">
      <selection activeCell="Y16" sqref="X16:Y16"/>
    </sheetView>
  </sheetViews>
  <sheetFormatPr baseColWidth="10" defaultRowHeight="15"/>
  <cols>
    <col min="1" max="1" width="3.7109375" customWidth="1"/>
    <col min="2" max="2" width="23.5703125" customWidth="1"/>
    <col min="3" max="3" width="5.140625" customWidth="1"/>
    <col min="4" max="4" width="6.7109375" customWidth="1"/>
    <col min="5" max="5" width="3.85546875" customWidth="1"/>
    <col min="6" max="6" width="4" customWidth="1"/>
    <col min="7" max="7" width="3.5703125" customWidth="1"/>
    <col min="8" max="8" width="5" customWidth="1"/>
    <col min="9" max="9" width="4.42578125" customWidth="1"/>
    <col min="10" max="10" width="5.140625" customWidth="1"/>
    <col min="11" max="11" width="3.85546875" customWidth="1"/>
    <col min="12" max="12" width="23.5703125" customWidth="1"/>
    <col min="13" max="13" width="3" customWidth="1"/>
    <col min="14" max="14" width="22.85546875" customWidth="1"/>
    <col min="15" max="15" width="3.5703125" customWidth="1"/>
    <col min="16" max="16" width="3.7109375" customWidth="1"/>
    <col min="17" max="17" width="2.85546875" customWidth="1"/>
    <col min="18" max="18" width="23.140625" customWidth="1"/>
    <col min="19" max="19" width="2.7109375" customWidth="1"/>
    <col min="20" max="20" width="22" customWidth="1"/>
    <col min="21" max="21" width="3.42578125" customWidth="1"/>
    <col min="22" max="22" width="3.5703125" customWidth="1"/>
  </cols>
  <sheetData>
    <row r="1" spans="1:23" ht="18">
      <c r="A1" s="9"/>
      <c r="B1" s="38" t="s">
        <v>52</v>
      </c>
      <c r="C1" s="38"/>
      <c r="D1" s="38"/>
      <c r="E1" s="9"/>
      <c r="F1" s="9"/>
      <c r="G1" s="9"/>
      <c r="H1" s="9"/>
      <c r="I1" s="9"/>
      <c r="J1" s="9"/>
      <c r="K1" s="9"/>
      <c r="L1" s="9"/>
      <c r="M1" s="9"/>
      <c r="N1" s="9"/>
      <c r="O1" s="9"/>
      <c r="P1" s="9"/>
      <c r="Q1" s="9"/>
      <c r="R1" s="9"/>
      <c r="S1" s="9"/>
      <c r="T1" s="9"/>
      <c r="U1" s="9"/>
      <c r="V1" s="9"/>
      <c r="W1" s="9"/>
    </row>
    <row r="2" spans="1:23" ht="7.5" customHeight="1">
      <c r="A2" s="9"/>
      <c r="B2" s="9"/>
      <c r="C2" s="9"/>
      <c r="D2" s="9"/>
      <c r="E2" s="9"/>
      <c r="F2" s="9"/>
      <c r="G2" s="9"/>
      <c r="H2" s="9"/>
      <c r="I2" s="9"/>
      <c r="J2" s="9"/>
      <c r="K2" s="9"/>
      <c r="L2" s="9"/>
      <c r="M2" s="9"/>
      <c r="N2" s="9"/>
      <c r="O2" s="9"/>
      <c r="P2" s="9"/>
      <c r="Q2" s="9"/>
      <c r="R2" s="9"/>
      <c r="S2" s="9"/>
      <c r="T2" s="9"/>
      <c r="U2" s="9"/>
      <c r="V2" s="9"/>
      <c r="W2" s="9"/>
    </row>
    <row r="3" spans="1:23" ht="14.25" customHeight="1">
      <c r="A3" s="9"/>
      <c r="B3" s="71" t="s">
        <v>38</v>
      </c>
      <c r="C3" s="27"/>
      <c r="D3" s="27"/>
      <c r="E3" s="9"/>
      <c r="F3" s="9"/>
      <c r="G3" s="9"/>
      <c r="H3" s="39"/>
      <c r="I3" s="9"/>
      <c r="J3" s="9"/>
      <c r="K3" s="9"/>
      <c r="L3" s="9"/>
      <c r="M3" s="9"/>
      <c r="N3" s="9"/>
      <c r="O3" s="9"/>
      <c r="P3" s="9"/>
      <c r="Q3" s="9"/>
      <c r="R3" s="9"/>
      <c r="S3" s="9"/>
      <c r="T3" s="9"/>
      <c r="U3" s="9"/>
      <c r="V3" s="9"/>
      <c r="W3" s="9"/>
    </row>
    <row r="4" spans="1:23" s="9" customFormat="1" ht="12.95" customHeight="1">
      <c r="B4" s="27"/>
      <c r="C4" s="27"/>
      <c r="D4" s="27"/>
      <c r="H4" s="39"/>
    </row>
    <row r="5" spans="1:23" ht="14.25" customHeight="1">
      <c r="A5" s="9"/>
      <c r="B5" s="71" t="s">
        <v>17</v>
      </c>
      <c r="C5" s="27"/>
      <c r="D5" s="27"/>
      <c r="E5" s="9"/>
      <c r="F5" s="9"/>
      <c r="G5" s="9"/>
      <c r="H5" s="25"/>
      <c r="I5" s="9"/>
      <c r="J5" s="9"/>
      <c r="K5" s="9"/>
      <c r="L5" s="26"/>
      <c r="M5" s="9"/>
      <c r="N5" s="9"/>
      <c r="O5" s="9"/>
      <c r="P5" s="9"/>
      <c r="Q5" s="9"/>
      <c r="R5" s="9"/>
      <c r="S5" s="9"/>
      <c r="T5" s="9"/>
      <c r="U5" s="9"/>
      <c r="V5" s="9"/>
      <c r="W5" s="9"/>
    </row>
    <row r="6" spans="1:23" ht="12.95" customHeight="1">
      <c r="A6" s="9"/>
      <c r="B6" s="26" t="s">
        <v>47</v>
      </c>
      <c r="C6" s="26"/>
      <c r="D6" s="26"/>
      <c r="E6" s="9"/>
      <c r="F6" s="9"/>
      <c r="G6" s="9"/>
      <c r="H6" s="25"/>
      <c r="I6" s="9"/>
      <c r="J6" s="9"/>
      <c r="K6" s="9"/>
      <c r="L6" s="26"/>
      <c r="M6" s="9"/>
      <c r="N6" s="9"/>
      <c r="O6" s="9"/>
      <c r="P6" s="9"/>
      <c r="Q6" s="9"/>
      <c r="R6" s="9"/>
      <c r="S6" s="9"/>
      <c r="T6" s="9"/>
      <c r="U6" s="9"/>
      <c r="V6" s="9"/>
      <c r="W6" s="9"/>
    </row>
    <row r="7" spans="1:23" ht="12.95" customHeight="1">
      <c r="A7" s="9"/>
      <c r="B7" s="24"/>
      <c r="C7" s="24"/>
      <c r="D7" s="24"/>
      <c r="E7" s="9"/>
      <c r="F7" s="9"/>
      <c r="G7" s="9"/>
      <c r="H7" s="25"/>
      <c r="I7" s="9"/>
      <c r="J7" s="9"/>
      <c r="K7" s="9"/>
      <c r="L7" s="26"/>
      <c r="M7" s="9"/>
      <c r="N7" s="9"/>
      <c r="O7" s="9"/>
      <c r="P7" s="9"/>
      <c r="Q7" s="9"/>
      <c r="R7" s="9"/>
      <c r="S7" s="9"/>
      <c r="T7" s="9"/>
      <c r="U7" s="9"/>
      <c r="V7" s="9"/>
      <c r="W7" s="9"/>
    </row>
    <row r="8" spans="1:23" ht="12.95" customHeight="1">
      <c r="A8" s="9"/>
      <c r="B8" s="88" t="s">
        <v>27</v>
      </c>
      <c r="C8" s="34"/>
      <c r="D8" s="34"/>
      <c r="E8" s="35"/>
      <c r="F8" s="35"/>
      <c r="G8" s="35"/>
      <c r="H8" s="35"/>
      <c r="I8" s="35"/>
      <c r="J8" s="35"/>
      <c r="K8" s="35"/>
      <c r="L8" s="35"/>
      <c r="M8" s="35"/>
      <c r="N8" s="33"/>
      <c r="O8" s="9"/>
      <c r="P8" s="9"/>
      <c r="Q8" s="9"/>
      <c r="R8" s="9"/>
      <c r="S8" s="9"/>
      <c r="T8" s="9"/>
      <c r="U8" s="9"/>
      <c r="V8" s="9"/>
      <c r="W8" s="9"/>
    </row>
    <row r="9" spans="1:23" ht="12.95" customHeight="1">
      <c r="A9" s="9"/>
      <c r="B9" s="88" t="s">
        <v>13</v>
      </c>
      <c r="C9" s="34"/>
      <c r="D9" s="34"/>
      <c r="E9" s="35"/>
      <c r="F9" s="35"/>
      <c r="G9" s="35"/>
      <c r="H9" s="35"/>
      <c r="I9" s="35"/>
      <c r="J9" s="35"/>
      <c r="K9" s="35"/>
      <c r="L9" s="35"/>
      <c r="M9" s="35"/>
      <c r="N9" s="33"/>
      <c r="O9" s="9"/>
      <c r="P9" s="9"/>
      <c r="Q9" s="9"/>
      <c r="R9" s="9"/>
      <c r="S9" s="9"/>
      <c r="T9" s="9"/>
      <c r="U9" s="9"/>
      <c r="V9" s="9"/>
      <c r="W9" s="9"/>
    </row>
    <row r="10" spans="1:23" ht="12.95" customHeight="1">
      <c r="A10" s="9"/>
      <c r="B10" s="88" t="s">
        <v>28</v>
      </c>
      <c r="C10" s="34"/>
      <c r="D10" s="34"/>
      <c r="E10" s="35"/>
      <c r="F10" s="35"/>
      <c r="G10" s="35"/>
      <c r="H10" s="35"/>
      <c r="I10" s="35"/>
      <c r="J10" s="35"/>
      <c r="K10" s="35"/>
      <c r="L10" s="35"/>
      <c r="M10" s="35"/>
      <c r="N10" s="33"/>
      <c r="O10" s="9"/>
      <c r="P10" s="9"/>
      <c r="Q10" s="9"/>
      <c r="R10" s="9"/>
      <c r="S10" s="9"/>
      <c r="T10" s="9"/>
      <c r="U10" s="9"/>
      <c r="V10" s="9"/>
      <c r="W10" s="9"/>
    </row>
    <row r="11" spans="1:23" ht="12.95" customHeight="1">
      <c r="A11" s="9"/>
      <c r="B11" s="24"/>
      <c r="C11" s="24"/>
      <c r="D11" s="24"/>
      <c r="E11" s="9"/>
      <c r="F11" s="9"/>
      <c r="G11" s="9"/>
      <c r="H11" s="25"/>
      <c r="I11" s="9"/>
      <c r="J11" s="9"/>
      <c r="K11" s="9"/>
      <c r="L11" s="26"/>
      <c r="M11" s="9"/>
      <c r="N11" s="9"/>
      <c r="O11" s="9"/>
      <c r="P11" s="9"/>
      <c r="Q11" s="9"/>
      <c r="R11" s="9"/>
      <c r="S11" s="9"/>
      <c r="T11" s="9"/>
      <c r="U11" s="9"/>
      <c r="V11" s="9"/>
      <c r="W11" s="9"/>
    </row>
    <row r="12" spans="1:23" s="23" customFormat="1" ht="14.1" customHeight="1" thickBot="1">
      <c r="A12" s="44"/>
      <c r="B12" s="47"/>
      <c r="C12" s="47"/>
      <c r="D12" s="47"/>
      <c r="E12" s="43"/>
      <c r="F12" s="43"/>
      <c r="G12" s="43"/>
      <c r="H12" s="43"/>
      <c r="I12" s="43"/>
      <c r="J12" s="43"/>
      <c r="L12" s="20"/>
      <c r="M12" s="20"/>
      <c r="N12" s="20"/>
      <c r="O12" s="37"/>
      <c r="P12" s="37"/>
      <c r="R12" s="20"/>
      <c r="S12" s="20"/>
      <c r="T12" s="20"/>
      <c r="U12" s="37"/>
      <c r="V12" s="37"/>
    </row>
    <row r="13" spans="1:23" s="7" customFormat="1" ht="17.100000000000001" customHeight="1" thickBot="1">
      <c r="A13" s="10"/>
      <c r="B13" s="1" t="s">
        <v>7</v>
      </c>
      <c r="C13" s="1" t="s">
        <v>37</v>
      </c>
      <c r="D13" s="1" t="s">
        <v>41</v>
      </c>
      <c r="E13" s="55" t="s">
        <v>2</v>
      </c>
      <c r="F13" s="56" t="s">
        <v>0</v>
      </c>
      <c r="G13" s="57" t="s">
        <v>1</v>
      </c>
      <c r="H13" s="57" t="s">
        <v>3</v>
      </c>
      <c r="I13" s="58" t="s">
        <v>4</v>
      </c>
      <c r="J13" s="95" t="s">
        <v>5</v>
      </c>
      <c r="K13" s="23"/>
      <c r="L13" s="61" t="s">
        <v>53</v>
      </c>
      <c r="M13" s="62"/>
      <c r="N13" s="5"/>
      <c r="O13" s="36"/>
      <c r="P13" s="23"/>
      <c r="Q13" s="23"/>
      <c r="R13" s="61" t="s">
        <v>55</v>
      </c>
      <c r="S13" s="62"/>
      <c r="T13" s="5"/>
      <c r="U13" s="36"/>
      <c r="V13" s="23"/>
      <c r="W13" s="23"/>
    </row>
    <row r="14" spans="1:23" s="7" customFormat="1" ht="17.100000000000001" customHeight="1">
      <c r="A14" s="49">
        <v>1</v>
      </c>
      <c r="B14" s="92" t="s">
        <v>36</v>
      </c>
      <c r="C14" s="96">
        <v>1</v>
      </c>
      <c r="D14" s="136">
        <v>21664</v>
      </c>
      <c r="E14" s="11">
        <f>COUNT(O14,P17,U14)</f>
        <v>0</v>
      </c>
      <c r="F14" s="12">
        <f>IF(O14&gt;P14,1,0)+IF(P17&gt;O17,1,0)+IF(U14&gt;V14,1,0)</f>
        <v>0</v>
      </c>
      <c r="G14" s="12">
        <f>IF(O14&lt;P14,1,0)+IF(P17&lt;O17,1,0)+IF(U14&lt;V14,1,0)</f>
        <v>0</v>
      </c>
      <c r="H14" s="12">
        <f>VALUE(O14+P17+U14)</f>
        <v>0</v>
      </c>
      <c r="I14" s="12">
        <f>VALUE(P14+O17+V14)</f>
        <v>0</v>
      </c>
      <c r="J14" s="13">
        <f>AVERAGE(H14-I14)</f>
        <v>0</v>
      </c>
      <c r="K14" s="45"/>
      <c r="L14" s="2" t="str">
        <f>B14</f>
        <v>SPORTING TC</v>
      </c>
      <c r="M14" s="14" t="s">
        <v>6</v>
      </c>
      <c r="N14" s="89" t="str">
        <f>B17</f>
        <v>DESCANSA</v>
      </c>
      <c r="O14" s="120"/>
      <c r="P14" s="120"/>
      <c r="R14" s="2" t="str">
        <f>B14</f>
        <v>SPORTING TC</v>
      </c>
      <c r="S14" s="14" t="s">
        <v>6</v>
      </c>
      <c r="T14" s="29" t="str">
        <f>B15</f>
        <v>CT LA SALLE</v>
      </c>
      <c r="U14" s="28"/>
      <c r="V14" s="28"/>
      <c r="W14" s="23"/>
    </row>
    <row r="15" spans="1:23" s="7" customFormat="1" ht="17.100000000000001" customHeight="1">
      <c r="A15" s="51">
        <v>2</v>
      </c>
      <c r="B15" s="93" t="s">
        <v>9</v>
      </c>
      <c r="C15" s="97"/>
      <c r="D15" s="137">
        <v>47296</v>
      </c>
      <c r="E15" s="15">
        <f>COUNT(O15,P18,V14)</f>
        <v>1</v>
      </c>
      <c r="F15" s="15">
        <f>IF(O15&gt;P15,1,0)+IF(P18&gt;O18,1,0)+IF(V14&gt;U14,1,0)</f>
        <v>1</v>
      </c>
      <c r="G15" s="15">
        <f>IF(O15&lt;P15,1,0)+IF(P18&lt;O18,1,0)+IF(V14&lt;U14,1,0)</f>
        <v>0</v>
      </c>
      <c r="H15" s="15">
        <f>VALUE(O15+P18+V14)</f>
        <v>4</v>
      </c>
      <c r="I15" s="15">
        <f>VALUE(P15+O18+U14)</f>
        <v>1</v>
      </c>
      <c r="J15" s="16">
        <f>AVERAGE(H15-I15)</f>
        <v>3</v>
      </c>
      <c r="K15" s="45"/>
      <c r="L15" s="2" t="str">
        <f>B15</f>
        <v>CT LA SALLE</v>
      </c>
      <c r="M15" s="14" t="s">
        <v>6</v>
      </c>
      <c r="N15" s="3" t="str">
        <f>B16</f>
        <v>SANTA MARIA TC</v>
      </c>
      <c r="O15" s="4">
        <v>4</v>
      </c>
      <c r="P15" s="4">
        <v>1</v>
      </c>
      <c r="R15" s="3" t="str">
        <f>B16</f>
        <v>SANTA MARIA TC</v>
      </c>
      <c r="S15" s="14" t="s">
        <v>6</v>
      </c>
      <c r="T15" s="90" t="str">
        <f>B17</f>
        <v>DESCANSA</v>
      </c>
      <c r="U15" s="120"/>
      <c r="V15" s="120"/>
      <c r="W15" s="23"/>
    </row>
    <row r="16" spans="1:23" s="7" customFormat="1" ht="17.100000000000001" customHeight="1" thickBot="1">
      <c r="A16" s="51">
        <v>3</v>
      </c>
      <c r="B16" s="93" t="s">
        <v>10</v>
      </c>
      <c r="C16" s="98"/>
      <c r="D16" s="138">
        <v>49708</v>
      </c>
      <c r="E16" s="18">
        <f>COUNT(P15,O17,U15)</f>
        <v>1</v>
      </c>
      <c r="F16" s="99">
        <f>IF(O17&gt;P17,1,0)+IF(P15&gt;O15,1,0)+IF(U15&gt;V15,1,0)</f>
        <v>0</v>
      </c>
      <c r="G16" s="99">
        <f>IF(O17&lt;P17,1,0)+IF(P15&lt;O15,1,0)+IF(U15&lt;V15,1,0)</f>
        <v>1</v>
      </c>
      <c r="H16" s="99">
        <f>VALUE(P15+O17+U15)</f>
        <v>1</v>
      </c>
      <c r="I16" s="99">
        <f>VALUE(O15+P17+V15)</f>
        <v>4</v>
      </c>
      <c r="J16" s="100">
        <f>AVERAGE(H16-I16)</f>
        <v>-3</v>
      </c>
      <c r="K16" s="23"/>
      <c r="L16" s="61" t="s">
        <v>54</v>
      </c>
      <c r="M16" s="62"/>
      <c r="N16" s="5"/>
      <c r="O16" s="36"/>
      <c r="P16" s="23"/>
      <c r="Q16" s="23"/>
      <c r="R16" s="23"/>
      <c r="S16" s="23"/>
      <c r="T16" s="23"/>
      <c r="U16" s="33"/>
      <c r="V16" s="33"/>
      <c r="W16" s="23"/>
    </row>
    <row r="17" spans="1:23" s="7" customFormat="1" ht="17.100000000000001" customHeight="1">
      <c r="A17" s="74"/>
      <c r="B17" s="116" t="s">
        <v>11</v>
      </c>
      <c r="C17" s="103"/>
      <c r="D17" s="103"/>
      <c r="E17" s="76">
        <f>COUNT(P14,O18,V15)</f>
        <v>0</v>
      </c>
      <c r="F17" s="76">
        <f>IF(P14&gt;O14,1,0)+IF(O18&gt;P18,1,0)+IF(V15&gt;U15,1,0)</f>
        <v>0</v>
      </c>
      <c r="G17" s="76">
        <f>IF(P14&lt;O14,1,0)+IF(O18&lt;P18,1,0)+IF(V15&lt;U15,1,0)</f>
        <v>0</v>
      </c>
      <c r="H17" s="76">
        <f>VALUE(P14+O18+V15)</f>
        <v>0</v>
      </c>
      <c r="I17" s="76">
        <f>VALUE(O14+P18+U15)</f>
        <v>0</v>
      </c>
      <c r="J17" s="76">
        <f>AVERAGE(H17-I17)</f>
        <v>0</v>
      </c>
      <c r="K17" s="76"/>
      <c r="L17" s="3" t="str">
        <f>B16</f>
        <v>SANTA MARIA TC</v>
      </c>
      <c r="M17" s="14" t="s">
        <v>6</v>
      </c>
      <c r="N17" s="3" t="str">
        <f>B14</f>
        <v>SPORTING TC</v>
      </c>
      <c r="O17" s="28"/>
      <c r="P17" s="28"/>
      <c r="Q17" s="23"/>
      <c r="R17" s="23"/>
      <c r="S17" s="23"/>
      <c r="T17" s="23"/>
      <c r="U17" s="33"/>
      <c r="V17" s="33"/>
      <c r="W17" s="23"/>
    </row>
    <row r="18" spans="1:23" s="7" customFormat="1" ht="17.100000000000001" customHeight="1">
      <c r="A18" s="23"/>
      <c r="B18" s="23"/>
      <c r="C18" s="23"/>
      <c r="D18" s="23"/>
      <c r="E18" s="23"/>
      <c r="F18" s="23"/>
      <c r="G18" s="23"/>
      <c r="H18" s="23"/>
      <c r="I18" s="23"/>
      <c r="J18" s="23"/>
      <c r="K18" s="23"/>
      <c r="L18" s="89" t="str">
        <f>B17</f>
        <v>DESCANSA</v>
      </c>
      <c r="M18" s="14" t="s">
        <v>6</v>
      </c>
      <c r="N18" s="3" t="str">
        <f>B15</f>
        <v>CT LA SALLE</v>
      </c>
      <c r="O18" s="120"/>
      <c r="P18" s="120"/>
      <c r="Q18" s="23"/>
      <c r="R18" s="23"/>
      <c r="S18" s="23"/>
      <c r="T18" s="23"/>
      <c r="U18" s="33"/>
      <c r="V18" s="33"/>
      <c r="W18" s="23"/>
    </row>
    <row r="19" spans="1:23" s="23" customFormat="1" ht="17.100000000000001" customHeight="1">
      <c r="A19" s="74"/>
      <c r="B19" s="75"/>
      <c r="C19" s="75"/>
      <c r="D19" s="75"/>
      <c r="E19" s="76"/>
      <c r="F19" s="76"/>
      <c r="G19" s="76"/>
      <c r="H19" s="76"/>
      <c r="I19" s="76"/>
      <c r="J19" s="76"/>
      <c r="L19" s="77"/>
      <c r="M19" s="77"/>
      <c r="N19" s="77"/>
      <c r="O19" s="37"/>
      <c r="P19" s="37"/>
      <c r="Q19" s="79"/>
      <c r="R19" s="77"/>
      <c r="S19" s="77"/>
      <c r="T19" s="80"/>
      <c r="U19" s="37"/>
      <c r="V19" s="37"/>
    </row>
    <row r="20" spans="1:23" s="7" customFormat="1" ht="17.100000000000001" customHeight="1" thickBot="1">
      <c r="A20" s="23"/>
      <c r="B20" s="23"/>
      <c r="C20" s="23"/>
      <c r="D20" s="23"/>
      <c r="E20" s="23"/>
      <c r="F20" s="23"/>
      <c r="G20" s="23"/>
      <c r="H20" s="23"/>
      <c r="I20" s="23"/>
      <c r="J20" s="23"/>
      <c r="K20" s="23"/>
      <c r="L20" s="77"/>
      <c r="M20" s="77"/>
      <c r="N20" s="77"/>
      <c r="O20" s="37"/>
      <c r="P20" s="37"/>
      <c r="Q20" s="79"/>
      <c r="R20" s="79"/>
      <c r="S20" s="79"/>
      <c r="T20" s="79"/>
      <c r="U20" s="33"/>
      <c r="V20" s="33"/>
      <c r="W20" s="23"/>
    </row>
    <row r="21" spans="1:23" s="7" customFormat="1" ht="17.100000000000001" customHeight="1" thickBot="1">
      <c r="A21" s="10"/>
      <c r="B21" s="1" t="s">
        <v>8</v>
      </c>
      <c r="C21" s="1" t="s">
        <v>37</v>
      </c>
      <c r="D21" s="1"/>
      <c r="E21" s="55" t="s">
        <v>2</v>
      </c>
      <c r="F21" s="56" t="s">
        <v>0</v>
      </c>
      <c r="G21" s="57" t="s">
        <v>1</v>
      </c>
      <c r="H21" s="57" t="s">
        <v>3</v>
      </c>
      <c r="I21" s="58" t="s">
        <v>4</v>
      </c>
      <c r="J21" s="95" t="s">
        <v>5</v>
      </c>
      <c r="K21" s="23"/>
      <c r="L21" s="61" t="s">
        <v>53</v>
      </c>
      <c r="M21" s="62"/>
      <c r="N21" s="5"/>
      <c r="O21" s="36"/>
      <c r="P21" s="33"/>
      <c r="Q21" s="23"/>
      <c r="R21" s="61" t="s">
        <v>55</v>
      </c>
      <c r="S21" s="62"/>
      <c r="T21" s="5"/>
      <c r="U21" s="36"/>
      <c r="V21" s="33"/>
      <c r="W21" s="23"/>
    </row>
    <row r="22" spans="1:23" s="7" customFormat="1" ht="17.100000000000001" customHeight="1">
      <c r="A22" s="49">
        <v>1</v>
      </c>
      <c r="B22" s="92" t="s">
        <v>12</v>
      </c>
      <c r="C22" s="96">
        <v>2</v>
      </c>
      <c r="D22" s="136">
        <v>22831</v>
      </c>
      <c r="E22" s="11">
        <f>COUNT(O22,P25,U22)</f>
        <v>0</v>
      </c>
      <c r="F22" s="12">
        <f>IF(O22&gt;P22,1,0)+IF(P25&gt;O25,1,0)+IF(U22&gt;V22,1,0)</f>
        <v>0</v>
      </c>
      <c r="G22" s="12">
        <f>IF(O22&lt;P22,1,0)+IF(P25&lt;O25,1,0)+IF(U22&lt;V22,1,0)</f>
        <v>0</v>
      </c>
      <c r="H22" s="12">
        <f>VALUE(O22+P25+U22)</f>
        <v>0</v>
      </c>
      <c r="I22" s="12">
        <f>VALUE(P22+O25+V22)</f>
        <v>0</v>
      </c>
      <c r="J22" s="13">
        <f>AVERAGE(H22-I22)</f>
        <v>0</v>
      </c>
      <c r="K22" s="45"/>
      <c r="L22" s="2" t="str">
        <f>B22</f>
        <v>CT PORTO CRISTO</v>
      </c>
      <c r="M22" s="14" t="s">
        <v>6</v>
      </c>
      <c r="N22" s="89" t="str">
        <f>B25</f>
        <v>DESCANSA</v>
      </c>
      <c r="O22" s="120"/>
      <c r="P22" s="120"/>
      <c r="R22" s="2" t="str">
        <f>B22</f>
        <v>CT PORTO CRISTO</v>
      </c>
      <c r="S22" s="14" t="s">
        <v>6</v>
      </c>
      <c r="T22" s="29" t="str">
        <f>B23</f>
        <v>MATCH POINT TC</v>
      </c>
      <c r="U22" s="28"/>
      <c r="V22" s="28"/>
      <c r="W22" s="23"/>
    </row>
    <row r="23" spans="1:23" s="7" customFormat="1" ht="17.100000000000001" customHeight="1">
      <c r="A23" s="51">
        <v>2</v>
      </c>
      <c r="B23" s="93" t="s">
        <v>39</v>
      </c>
      <c r="C23" s="97">
        <v>4</v>
      </c>
      <c r="D23" s="137">
        <v>37503</v>
      </c>
      <c r="E23" s="15">
        <f>COUNT(O23,P26,V22)</f>
        <v>1</v>
      </c>
      <c r="F23" s="15">
        <f>IF(O23&gt;P23,1,0)+IF(P26&gt;O26,1,0)+IF(V22&gt;U22,1,0)</f>
        <v>1</v>
      </c>
      <c r="G23" s="15">
        <f>IF(O23&lt;P23,1,0)+IF(P26&lt;O26,1,0)+IF(V22&lt;U22,1,0)</f>
        <v>0</v>
      </c>
      <c r="H23" s="15">
        <f>VALUE(O23+P26+V22)</f>
        <v>5</v>
      </c>
      <c r="I23" s="15">
        <f>VALUE(P23+O26+U22)</f>
        <v>0</v>
      </c>
      <c r="J23" s="16">
        <f>AVERAGE(H23-I23)</f>
        <v>5</v>
      </c>
      <c r="K23" s="45"/>
      <c r="L23" s="2" t="str">
        <f>B23</f>
        <v>MATCH POINT TC</v>
      </c>
      <c r="M23" s="14" t="s">
        <v>6</v>
      </c>
      <c r="N23" s="3" t="str">
        <f>B24</f>
        <v>TC BINISSALEM</v>
      </c>
      <c r="O23" s="4">
        <v>5</v>
      </c>
      <c r="P23" s="4">
        <v>0</v>
      </c>
      <c r="R23" s="3" t="str">
        <f>B24</f>
        <v>TC BINISSALEM</v>
      </c>
      <c r="S23" s="14" t="s">
        <v>6</v>
      </c>
      <c r="T23" s="90" t="str">
        <f>B25</f>
        <v>DESCANSA</v>
      </c>
      <c r="U23" s="120"/>
      <c r="V23" s="120"/>
      <c r="W23" s="23"/>
    </row>
    <row r="24" spans="1:23" s="7" customFormat="1" ht="17.100000000000001" customHeight="1" thickBot="1">
      <c r="A24" s="51">
        <v>3</v>
      </c>
      <c r="B24" s="93" t="s">
        <v>50</v>
      </c>
      <c r="C24" s="98"/>
      <c r="D24" s="138">
        <v>47843</v>
      </c>
      <c r="E24" s="18">
        <f>COUNT(P23,O25,U23)</f>
        <v>1</v>
      </c>
      <c r="F24" s="99">
        <f>IF(O25&gt;P25,1,0)+IF(P23&gt;O23,1,0)+IF(U23&gt;V23,1,0)</f>
        <v>0</v>
      </c>
      <c r="G24" s="99">
        <f>IF(O25&lt;P25,1,0)+IF(P23&lt;O23,1,0)+IF(U23&lt;V23,1,0)</f>
        <v>1</v>
      </c>
      <c r="H24" s="99">
        <f>VALUE(P23+O25+U23)</f>
        <v>0</v>
      </c>
      <c r="I24" s="99">
        <f>VALUE(O23+P25+V23)</f>
        <v>5</v>
      </c>
      <c r="J24" s="100">
        <f>AVERAGE(H24-I24)</f>
        <v>-5</v>
      </c>
      <c r="K24" s="23"/>
      <c r="L24" s="61" t="s">
        <v>54</v>
      </c>
      <c r="M24" s="62"/>
      <c r="N24" s="5"/>
      <c r="O24" s="36"/>
      <c r="P24" s="33"/>
      <c r="Q24" s="23"/>
      <c r="R24" s="23"/>
      <c r="S24" s="23"/>
      <c r="T24" s="23"/>
      <c r="U24" s="33"/>
      <c r="V24" s="33"/>
      <c r="W24" s="23"/>
    </row>
    <row r="25" spans="1:23" s="7" customFormat="1" ht="17.100000000000001" customHeight="1">
      <c r="A25" s="74"/>
      <c r="B25" s="116" t="s">
        <v>11</v>
      </c>
      <c r="C25" s="103"/>
      <c r="D25" s="103"/>
      <c r="E25" s="76">
        <f>COUNT(P22,O26,V23)</f>
        <v>0</v>
      </c>
      <c r="F25" s="76">
        <f>IF(P22&gt;O22,1,0)+IF(O26&gt;P26,1,0)+IF(V23&gt;U23,1,0)</f>
        <v>0</v>
      </c>
      <c r="G25" s="76">
        <f>IF(P22&lt;O22,1,0)+IF(O26&lt;P26,1,0)+IF(V23&lt;U23,1,0)</f>
        <v>0</v>
      </c>
      <c r="H25" s="76">
        <f>VALUE(P22+O26+V23)</f>
        <v>0</v>
      </c>
      <c r="I25" s="76">
        <f>VALUE(O22+P26+U23)</f>
        <v>0</v>
      </c>
      <c r="J25" s="76">
        <f>AVERAGE(H25-I25)</f>
        <v>0</v>
      </c>
      <c r="K25" s="23"/>
      <c r="L25" s="3" t="str">
        <f>B24</f>
        <v>TC BINISSALEM</v>
      </c>
      <c r="M25" s="14" t="s">
        <v>6</v>
      </c>
      <c r="N25" s="3" t="str">
        <f>B22</f>
        <v>CT PORTO CRISTO</v>
      </c>
      <c r="O25" s="28"/>
      <c r="P25" s="28"/>
      <c r="Q25" s="23"/>
      <c r="R25" s="23"/>
      <c r="S25" s="23"/>
      <c r="T25" s="23"/>
      <c r="U25" s="33"/>
      <c r="V25" s="33"/>
      <c r="W25" s="23"/>
    </row>
    <row r="26" spans="1:23" s="7" customFormat="1" ht="17.100000000000001" customHeight="1">
      <c r="A26" s="23"/>
      <c r="B26" s="23"/>
      <c r="C26" s="23"/>
      <c r="D26" s="23"/>
      <c r="E26" s="23"/>
      <c r="F26" s="23"/>
      <c r="G26" s="23"/>
      <c r="H26" s="23"/>
      <c r="I26" s="23"/>
      <c r="J26" s="23"/>
      <c r="K26" s="23"/>
      <c r="L26" s="89" t="str">
        <f>B25</f>
        <v>DESCANSA</v>
      </c>
      <c r="M26" s="14" t="s">
        <v>6</v>
      </c>
      <c r="N26" s="3" t="str">
        <f>B23</f>
        <v>MATCH POINT TC</v>
      </c>
      <c r="O26" s="120"/>
      <c r="P26" s="120"/>
      <c r="Q26" s="23"/>
      <c r="R26" s="23"/>
      <c r="S26" s="23"/>
      <c r="T26" s="23"/>
      <c r="U26" s="33"/>
      <c r="V26" s="33"/>
      <c r="W26" s="23"/>
    </row>
    <row r="27" spans="1:23">
      <c r="O27" s="140"/>
      <c r="P27" s="140"/>
      <c r="U27" s="140"/>
      <c r="V27" s="140"/>
    </row>
    <row r="28" spans="1:23" ht="15.75" thickBot="1">
      <c r="O28" s="140"/>
      <c r="P28" s="140"/>
      <c r="U28" s="140"/>
      <c r="V28" s="140"/>
    </row>
    <row r="29" spans="1:23" ht="15.75" thickBot="1">
      <c r="A29" s="10"/>
      <c r="B29" s="1" t="s">
        <v>72</v>
      </c>
      <c r="C29" s="1" t="s">
        <v>37</v>
      </c>
      <c r="D29" s="1"/>
      <c r="E29" s="55" t="s">
        <v>2</v>
      </c>
      <c r="F29" s="56" t="s">
        <v>0</v>
      </c>
      <c r="G29" s="57" t="s">
        <v>1</v>
      </c>
      <c r="H29" s="57" t="s">
        <v>3</v>
      </c>
      <c r="I29" s="58" t="s">
        <v>4</v>
      </c>
      <c r="J29" s="95" t="s">
        <v>5</v>
      </c>
      <c r="K29" s="23"/>
      <c r="L29" s="61" t="s">
        <v>53</v>
      </c>
      <c r="M29" s="62"/>
      <c r="N29" s="5"/>
      <c r="O29" s="36"/>
      <c r="P29" s="33"/>
      <c r="Q29" s="23"/>
      <c r="R29" s="61" t="s">
        <v>55</v>
      </c>
      <c r="S29" s="62"/>
      <c r="T29" s="5"/>
      <c r="U29" s="36"/>
      <c r="V29" s="33"/>
    </row>
    <row r="30" spans="1:23">
      <c r="A30" s="49">
        <v>1</v>
      </c>
      <c r="B30" s="92" t="s">
        <v>63</v>
      </c>
      <c r="C30" s="96">
        <v>3</v>
      </c>
      <c r="D30" s="136">
        <v>32996</v>
      </c>
      <c r="E30" s="11">
        <f>COUNT(O30,P33,U30)</f>
        <v>0</v>
      </c>
      <c r="F30" s="12">
        <f>IF(O30&gt;P30,1,0)+IF(P33&gt;O33,1,0)+IF(U30&gt;V30,1,0)</f>
        <v>0</v>
      </c>
      <c r="G30" s="12">
        <f>IF(O30&lt;P30,1,0)+IF(P33&lt;O33,1,0)+IF(U30&lt;V30,1,0)</f>
        <v>0</v>
      </c>
      <c r="H30" s="12">
        <f>VALUE(O30+P33+U30)</f>
        <v>0</v>
      </c>
      <c r="I30" s="12">
        <f>VALUE(P30+O33+V30)</f>
        <v>0</v>
      </c>
      <c r="J30" s="13">
        <f>AVERAGE(H30-I30)</f>
        <v>0</v>
      </c>
      <c r="K30" s="45"/>
      <c r="L30" s="2" t="str">
        <f>B30</f>
        <v>RAFA NADAL CLUB</v>
      </c>
      <c r="M30" s="14" t="s">
        <v>6</v>
      </c>
      <c r="N30" s="89" t="str">
        <f>B33</f>
        <v>DESCANSA</v>
      </c>
      <c r="O30" s="120"/>
      <c r="P30" s="120"/>
      <c r="Q30" s="7"/>
      <c r="R30" s="2" t="str">
        <f>B30</f>
        <v>RAFA NADAL CLUB</v>
      </c>
      <c r="S30" s="14" t="s">
        <v>6</v>
      </c>
      <c r="T30" s="29" t="str">
        <f>B31</f>
        <v>SA POBLA TC</v>
      </c>
      <c r="U30" s="28"/>
      <c r="V30" s="28"/>
    </row>
    <row r="31" spans="1:23">
      <c r="A31" s="51">
        <v>2</v>
      </c>
      <c r="B31" s="93" t="s">
        <v>73</v>
      </c>
      <c r="C31" s="97"/>
      <c r="D31" s="137" t="s">
        <v>42</v>
      </c>
      <c r="E31" s="15">
        <f>COUNT(O31,P34,V30)</f>
        <v>1</v>
      </c>
      <c r="F31" s="15">
        <f>IF(O31&gt;P31,1,0)+IF(P34&gt;O34,1,0)+IF(V30&gt;U30,1,0)</f>
        <v>0</v>
      </c>
      <c r="G31" s="15">
        <f>IF(O31&lt;P31,1,0)+IF(P34&lt;O34,1,0)+IF(V30&lt;U30,1,0)</f>
        <v>1</v>
      </c>
      <c r="H31" s="15">
        <f>VALUE(O31+P34+V30)</f>
        <v>1</v>
      </c>
      <c r="I31" s="15">
        <f>VALUE(P31+O34+U30)</f>
        <v>4</v>
      </c>
      <c r="J31" s="16">
        <f>AVERAGE(H31-I31)</f>
        <v>-3</v>
      </c>
      <c r="K31" s="45"/>
      <c r="L31" s="2" t="str">
        <f>B31</f>
        <v>SA POBLA TC</v>
      </c>
      <c r="M31" s="14" t="s">
        <v>6</v>
      </c>
      <c r="N31" s="3" t="str">
        <f>B32</f>
        <v>CT FELANITX</v>
      </c>
      <c r="O31" s="4">
        <v>1</v>
      </c>
      <c r="P31" s="4">
        <v>4</v>
      </c>
      <c r="Q31" s="7"/>
      <c r="R31" s="3" t="str">
        <f>B32</f>
        <v>CT FELANITX</v>
      </c>
      <c r="S31" s="14" t="s">
        <v>6</v>
      </c>
      <c r="T31" s="90" t="str">
        <f>B33</f>
        <v>DESCANSA</v>
      </c>
      <c r="U31" s="120"/>
      <c r="V31" s="120"/>
    </row>
    <row r="32" spans="1:23" ht="15.75" thickBot="1">
      <c r="A32" s="51">
        <v>3</v>
      </c>
      <c r="B32" s="93" t="s">
        <v>15</v>
      </c>
      <c r="C32" s="98"/>
      <c r="D32" s="138">
        <v>38557</v>
      </c>
      <c r="E32" s="18">
        <f>COUNT(P31,O33,U31)</f>
        <v>1</v>
      </c>
      <c r="F32" s="99">
        <f>IF(O33&gt;P33,1,0)+IF(P31&gt;O31,1,0)+IF(U31&gt;V31,1,0)</f>
        <v>1</v>
      </c>
      <c r="G32" s="99">
        <f>IF(O33&lt;P33,1,0)+IF(P31&lt;O31,1,0)+IF(U31&lt;V31,1,0)</f>
        <v>0</v>
      </c>
      <c r="H32" s="99">
        <f>VALUE(P31+O33+U31)</f>
        <v>4</v>
      </c>
      <c r="I32" s="99">
        <f>VALUE(O31+P33+V31)</f>
        <v>1</v>
      </c>
      <c r="J32" s="100">
        <f>AVERAGE(H32-I32)</f>
        <v>3</v>
      </c>
      <c r="K32" s="23"/>
      <c r="L32" s="61" t="s">
        <v>54</v>
      </c>
      <c r="M32" s="62"/>
      <c r="N32" s="5"/>
      <c r="O32" s="36"/>
      <c r="P32" s="33"/>
      <c r="Q32" s="23"/>
      <c r="R32" s="23"/>
      <c r="S32" s="23"/>
      <c r="T32" s="23"/>
      <c r="U32" s="23"/>
      <c r="V32" s="23"/>
    </row>
    <row r="33" spans="1:24">
      <c r="A33" s="74"/>
      <c r="B33" s="116" t="s">
        <v>11</v>
      </c>
      <c r="C33" s="103"/>
      <c r="D33" s="103"/>
      <c r="E33" s="76">
        <f>COUNT(P30,O34,V31)</f>
        <v>0</v>
      </c>
      <c r="F33" s="76">
        <f>IF(P30&gt;O30,1,0)+IF(O34&gt;P34,1,0)+IF(V31&gt;U31,1,0)</f>
        <v>0</v>
      </c>
      <c r="G33" s="76">
        <f>IF(P30&lt;O30,1,0)+IF(O34&lt;P34,1,0)+IF(V31&lt;U31,1,0)</f>
        <v>0</v>
      </c>
      <c r="H33" s="76">
        <f>VALUE(P30+O34+V31)</f>
        <v>0</v>
      </c>
      <c r="I33" s="76">
        <f>VALUE(O30+P34+U31)</f>
        <v>0</v>
      </c>
      <c r="J33" s="76">
        <f>AVERAGE(H33-I33)</f>
        <v>0</v>
      </c>
      <c r="K33" s="76"/>
      <c r="L33" s="3" t="str">
        <f>B32</f>
        <v>CT FELANITX</v>
      </c>
      <c r="M33" s="14" t="s">
        <v>6</v>
      </c>
      <c r="N33" s="3" t="str">
        <f>B30</f>
        <v>RAFA NADAL CLUB</v>
      </c>
      <c r="O33" s="28"/>
      <c r="P33" s="28"/>
      <c r="Q33" s="23"/>
      <c r="R33" s="23"/>
      <c r="S33" s="23"/>
      <c r="T33" s="23"/>
      <c r="U33" s="23"/>
      <c r="V33" s="23"/>
    </row>
    <row r="34" spans="1:24">
      <c r="A34" s="23"/>
      <c r="B34" s="23"/>
      <c r="C34" s="23"/>
      <c r="D34" s="23"/>
      <c r="E34" s="23"/>
      <c r="F34" s="23"/>
      <c r="G34" s="23"/>
      <c r="H34" s="23"/>
      <c r="I34" s="23"/>
      <c r="J34" s="23"/>
      <c r="K34" s="23"/>
      <c r="L34" s="89" t="str">
        <f>B33</f>
        <v>DESCANSA</v>
      </c>
      <c r="M34" s="14" t="s">
        <v>6</v>
      </c>
      <c r="N34" s="3" t="str">
        <f>B31</f>
        <v>SA POBLA TC</v>
      </c>
      <c r="O34" s="120"/>
      <c r="P34" s="120"/>
      <c r="Q34" s="23"/>
      <c r="R34" s="23"/>
      <c r="S34" s="23"/>
      <c r="T34" s="23"/>
      <c r="U34" s="23"/>
      <c r="V34" s="23"/>
    </row>
    <row r="35" spans="1:24" ht="18.75" customHeight="1">
      <c r="A35" s="23"/>
      <c r="B35" s="23"/>
      <c r="C35" s="23"/>
      <c r="D35" s="23"/>
      <c r="E35" s="23"/>
      <c r="F35" s="23"/>
      <c r="G35" s="23"/>
      <c r="H35" s="23"/>
      <c r="I35" s="23"/>
      <c r="J35" s="23"/>
      <c r="K35" s="23"/>
      <c r="L35" s="131"/>
      <c r="M35" s="20"/>
      <c r="N35" s="20"/>
      <c r="O35" s="37"/>
      <c r="P35" s="37"/>
      <c r="Q35" s="23"/>
      <c r="R35" s="23"/>
      <c r="S35" s="7"/>
      <c r="T35" s="7"/>
      <c r="U35" s="7"/>
      <c r="V35" s="7"/>
    </row>
    <row r="36" spans="1:24">
      <c r="A36" s="9"/>
      <c r="B36" s="71" t="s">
        <v>18</v>
      </c>
      <c r="C36" s="132" t="s">
        <v>74</v>
      </c>
      <c r="D36" s="132"/>
      <c r="E36" s="9"/>
      <c r="F36" s="9"/>
      <c r="G36" s="9"/>
      <c r="H36" s="9"/>
      <c r="I36" s="9"/>
      <c r="J36" s="9"/>
      <c r="K36" s="9"/>
      <c r="L36" s="9"/>
      <c r="M36" s="9"/>
      <c r="N36" s="9"/>
      <c r="O36" s="9"/>
      <c r="P36" s="9"/>
      <c r="Q36" s="9"/>
    </row>
    <row r="37" spans="1:24">
      <c r="A37" s="9"/>
      <c r="B37" s="27"/>
      <c r="C37" s="132" t="s">
        <v>75</v>
      </c>
      <c r="D37" s="132"/>
      <c r="E37" s="9"/>
      <c r="F37" s="9"/>
      <c r="G37" s="9"/>
      <c r="H37" s="9"/>
      <c r="I37" s="9"/>
      <c r="J37" s="9"/>
      <c r="K37" s="9"/>
      <c r="L37" s="9"/>
      <c r="M37" s="9"/>
      <c r="N37" s="9"/>
      <c r="O37" s="9"/>
      <c r="P37" s="9"/>
      <c r="Q37" s="9"/>
    </row>
    <row r="38" spans="1:24">
      <c r="A38" s="9"/>
      <c r="B38" s="27"/>
      <c r="C38" s="132" t="s">
        <v>84</v>
      </c>
      <c r="D38" s="132"/>
      <c r="E38" s="9"/>
      <c r="F38" s="9"/>
      <c r="G38" s="9"/>
      <c r="H38" s="9"/>
      <c r="I38" s="9"/>
      <c r="J38" s="9"/>
      <c r="K38" s="9"/>
      <c r="L38" s="9"/>
      <c r="M38" s="9"/>
      <c r="N38" s="9"/>
      <c r="O38" s="9"/>
      <c r="P38" s="9"/>
      <c r="Q38" s="9"/>
    </row>
    <row r="39" spans="1:24" ht="14.25" customHeight="1">
      <c r="A39" s="9"/>
      <c r="B39" s="127"/>
      <c r="C39" s="9"/>
      <c r="D39" s="9"/>
      <c r="E39" s="9"/>
      <c r="F39" s="9"/>
      <c r="G39" s="9"/>
      <c r="H39" s="9"/>
      <c r="I39" s="9"/>
      <c r="J39" s="9"/>
      <c r="K39" s="9"/>
      <c r="L39" s="9"/>
      <c r="M39" s="9"/>
      <c r="N39" s="9"/>
      <c r="O39" s="9"/>
      <c r="P39" s="9"/>
      <c r="Q39" s="9"/>
    </row>
    <row r="40" spans="1:24" ht="12" customHeight="1">
      <c r="A40" s="9"/>
      <c r="B40" s="123" t="s">
        <v>20</v>
      </c>
      <c r="C40" s="9"/>
      <c r="D40" s="9"/>
      <c r="E40" s="9"/>
      <c r="F40" s="9"/>
      <c r="G40" s="9"/>
      <c r="H40" s="9"/>
      <c r="I40" s="9"/>
      <c r="J40" s="9"/>
      <c r="K40" s="83"/>
      <c r="L40" s="83"/>
      <c r="M40" s="83"/>
      <c r="N40" s="83"/>
      <c r="O40" s="83"/>
      <c r="P40" s="83"/>
      <c r="Q40" s="83"/>
      <c r="R40" s="83"/>
      <c r="S40" s="83"/>
      <c r="T40" s="83"/>
      <c r="U40" s="83"/>
    </row>
    <row r="41" spans="1:24">
      <c r="A41" s="9"/>
      <c r="B41" s="64"/>
      <c r="C41" s="9"/>
      <c r="D41" s="9"/>
      <c r="E41" s="9"/>
      <c r="F41" s="9"/>
      <c r="G41" s="9"/>
      <c r="H41" s="9"/>
      <c r="I41" s="9"/>
      <c r="J41" s="9"/>
      <c r="K41" s="9"/>
      <c r="L41" s="9"/>
      <c r="M41" s="9"/>
      <c r="N41" s="9"/>
      <c r="O41" s="9"/>
      <c r="P41" s="9"/>
      <c r="Q41" s="9"/>
      <c r="R41" s="9"/>
      <c r="S41" s="9"/>
      <c r="T41" s="9"/>
      <c r="U41" s="9"/>
      <c r="V41" s="9"/>
      <c r="X41" s="9"/>
    </row>
    <row r="42" spans="1:24">
      <c r="A42" s="9"/>
      <c r="B42" s="65"/>
      <c r="C42" s="9"/>
      <c r="D42" s="9"/>
      <c r="E42" s="128"/>
      <c r="F42" s="9"/>
      <c r="G42" s="9"/>
      <c r="H42" s="9"/>
      <c r="I42" s="9"/>
      <c r="J42" s="9"/>
      <c r="K42" s="9"/>
      <c r="L42" s="9"/>
      <c r="M42" s="9"/>
      <c r="N42" s="9"/>
      <c r="O42" s="9"/>
      <c r="P42" s="9"/>
      <c r="Q42" s="9"/>
      <c r="R42" s="9"/>
      <c r="S42" s="9"/>
      <c r="T42" s="9"/>
      <c r="U42" s="9"/>
      <c r="V42" s="9"/>
    </row>
    <row r="43" spans="1:24">
      <c r="A43" s="9"/>
      <c r="B43" s="65"/>
      <c r="C43" s="144"/>
      <c r="D43" s="144"/>
      <c r="E43" s="144"/>
      <c r="F43" s="144"/>
      <c r="G43" s="66"/>
      <c r="H43" s="9"/>
      <c r="I43" s="9"/>
      <c r="J43" s="9"/>
      <c r="K43" s="9"/>
      <c r="L43" s="9"/>
      <c r="M43" s="9"/>
      <c r="N43" s="9"/>
      <c r="O43" s="9"/>
      <c r="P43" s="9"/>
      <c r="Q43" s="9"/>
      <c r="R43" s="9"/>
      <c r="S43" s="9"/>
      <c r="T43" s="9"/>
      <c r="U43" s="9"/>
    </row>
    <row r="44" spans="1:24">
      <c r="A44" s="9"/>
      <c r="B44" s="67" t="s">
        <v>85</v>
      </c>
      <c r="C44" s="9"/>
      <c r="D44" s="9"/>
      <c r="E44" s="9"/>
      <c r="F44" s="9"/>
      <c r="G44" s="40"/>
      <c r="H44" s="9"/>
      <c r="I44" s="9"/>
      <c r="J44" s="9"/>
      <c r="K44" s="9"/>
      <c r="L44" s="9"/>
      <c r="M44" s="9"/>
      <c r="N44" s="9"/>
      <c r="O44" s="9"/>
      <c r="P44" s="9"/>
      <c r="Q44" s="9"/>
      <c r="R44" s="9"/>
      <c r="S44" s="9"/>
      <c r="T44" s="9"/>
      <c r="U44" s="9"/>
    </row>
    <row r="45" spans="1:24">
      <c r="A45" s="9"/>
      <c r="B45" s="68"/>
      <c r="C45" s="9"/>
      <c r="D45" s="9"/>
      <c r="E45" s="9"/>
      <c r="F45" s="9"/>
      <c r="G45" s="40"/>
      <c r="H45" s="9"/>
      <c r="I45" s="9"/>
      <c r="J45" s="9"/>
      <c r="K45" s="9"/>
      <c r="L45" s="9"/>
      <c r="M45" s="9"/>
      <c r="N45" s="9"/>
      <c r="O45" s="9"/>
      <c r="P45" s="9"/>
      <c r="Q45" s="9"/>
      <c r="R45" s="9"/>
      <c r="S45" s="9"/>
      <c r="T45" s="9"/>
      <c r="U45" s="9"/>
    </row>
    <row r="46" spans="1:24">
      <c r="A46" s="9"/>
      <c r="B46" s="68"/>
      <c r="C46" s="9"/>
      <c r="D46" s="9"/>
      <c r="E46" s="9"/>
      <c r="F46" s="9"/>
      <c r="G46" s="40"/>
      <c r="H46" s="146"/>
      <c r="I46" s="147"/>
      <c r="J46" s="147"/>
      <c r="K46" s="147"/>
      <c r="L46" s="9"/>
      <c r="M46" s="9"/>
      <c r="N46" s="9"/>
      <c r="O46" s="9"/>
      <c r="P46" s="9"/>
      <c r="Q46" s="9"/>
      <c r="R46" s="9"/>
      <c r="S46" s="9"/>
      <c r="T46" s="9"/>
      <c r="U46" s="9"/>
    </row>
    <row r="47" spans="1:24">
      <c r="A47" s="9"/>
      <c r="B47" s="68"/>
      <c r="C47" s="9"/>
      <c r="D47" s="9"/>
      <c r="E47" s="9"/>
      <c r="F47" s="9"/>
      <c r="G47" s="40"/>
      <c r="H47" s="148" t="s">
        <v>86</v>
      </c>
      <c r="I47" s="142"/>
      <c r="J47" s="142"/>
      <c r="K47" s="142"/>
      <c r="L47" s="9"/>
      <c r="M47" s="9"/>
      <c r="N47" s="9"/>
      <c r="O47" s="9"/>
      <c r="P47" s="9"/>
      <c r="Q47" s="9"/>
      <c r="R47" s="9"/>
      <c r="S47" s="9"/>
      <c r="T47" s="9"/>
      <c r="U47" s="9"/>
    </row>
    <row r="48" spans="1:24">
      <c r="A48" s="9"/>
      <c r="B48" s="63" t="s">
        <v>85</v>
      </c>
      <c r="C48" s="9"/>
      <c r="D48" s="9"/>
      <c r="E48" s="9"/>
      <c r="F48" s="9"/>
      <c r="G48" s="40"/>
      <c r="H48" s="9"/>
      <c r="I48" s="9"/>
      <c r="J48" s="9"/>
      <c r="K48" s="9"/>
      <c r="L48" s="9"/>
      <c r="M48" s="9"/>
      <c r="N48" s="9"/>
      <c r="O48" s="9"/>
      <c r="P48" s="9"/>
      <c r="Q48" s="9"/>
      <c r="R48" s="9"/>
      <c r="S48" s="9"/>
      <c r="T48" s="9"/>
      <c r="U48" s="9"/>
    </row>
    <row r="49" spans="1:23">
      <c r="A49" s="9"/>
      <c r="B49" s="64"/>
      <c r="C49" s="9"/>
      <c r="D49" s="9"/>
      <c r="E49" s="9"/>
      <c r="F49" s="9"/>
      <c r="G49" s="40"/>
      <c r="H49" s="9"/>
      <c r="I49" s="9"/>
      <c r="J49" s="9"/>
      <c r="K49" s="9"/>
      <c r="L49" s="9"/>
      <c r="M49" s="9"/>
      <c r="N49" s="9"/>
      <c r="O49" s="9"/>
      <c r="P49" s="9"/>
      <c r="Q49" s="9"/>
      <c r="R49" s="9"/>
      <c r="S49" s="9"/>
      <c r="T49" s="9"/>
      <c r="U49" s="9"/>
    </row>
    <row r="50" spans="1:23">
      <c r="A50" s="9"/>
      <c r="B50" s="65"/>
      <c r="C50" s="69"/>
      <c r="D50" s="69"/>
      <c r="E50" s="129"/>
      <c r="F50" s="69"/>
      <c r="G50" s="70"/>
      <c r="H50" s="9"/>
      <c r="I50" s="9"/>
      <c r="J50" s="9"/>
      <c r="K50" s="9"/>
      <c r="L50" s="9"/>
      <c r="M50" s="9"/>
      <c r="N50" s="9"/>
      <c r="O50" s="9"/>
      <c r="P50" s="9"/>
      <c r="Q50" s="9"/>
      <c r="R50" s="9"/>
      <c r="S50" s="9"/>
      <c r="T50" s="9"/>
      <c r="U50" s="9"/>
    </row>
    <row r="51" spans="1:23">
      <c r="A51" s="9"/>
      <c r="B51" s="65"/>
      <c r="C51" s="144"/>
      <c r="D51" s="144"/>
      <c r="E51" s="144"/>
      <c r="F51" s="144"/>
      <c r="G51" s="9"/>
      <c r="H51" s="9"/>
      <c r="I51" s="9"/>
      <c r="J51" s="9"/>
      <c r="K51" s="9"/>
      <c r="L51" s="9"/>
      <c r="M51" s="9"/>
      <c r="N51" s="9"/>
      <c r="O51" s="9"/>
      <c r="P51" s="9"/>
      <c r="Q51" s="9"/>
      <c r="R51" s="9"/>
      <c r="S51" s="9"/>
      <c r="T51" s="9"/>
      <c r="U51" s="9"/>
      <c r="V51" s="9"/>
    </row>
    <row r="52" spans="1:23">
      <c r="A52" s="9"/>
      <c r="B52" s="121" t="s">
        <v>21</v>
      </c>
      <c r="C52" s="9"/>
      <c r="D52" s="9"/>
      <c r="E52" s="9"/>
      <c r="F52" s="9"/>
      <c r="G52" s="9"/>
      <c r="H52" s="9"/>
      <c r="I52" s="9"/>
      <c r="J52" s="9"/>
      <c r="K52" s="9"/>
      <c r="L52" s="9"/>
      <c r="M52" s="9"/>
      <c r="N52" s="9"/>
      <c r="O52" s="9"/>
      <c r="P52" s="9"/>
      <c r="Q52" s="9"/>
      <c r="R52" s="9"/>
      <c r="S52" s="9"/>
      <c r="T52" s="9"/>
      <c r="U52" s="9"/>
      <c r="V52" s="9"/>
    </row>
    <row r="53" spans="1:23">
      <c r="A53" s="9"/>
      <c r="B53" s="9"/>
      <c r="C53" s="9"/>
      <c r="D53" s="9"/>
      <c r="E53" s="9"/>
      <c r="F53" s="9"/>
      <c r="G53" s="9"/>
      <c r="H53" s="9"/>
      <c r="I53" s="9"/>
      <c r="J53" s="9"/>
      <c r="K53" s="9"/>
      <c r="L53" s="9"/>
      <c r="M53" s="23"/>
      <c r="N53" s="23"/>
      <c r="O53" s="23"/>
      <c r="P53" s="23"/>
      <c r="Q53" s="23"/>
      <c r="R53" s="23"/>
      <c r="S53" s="23"/>
      <c r="T53" s="23"/>
      <c r="U53" s="23"/>
      <c r="V53" s="23"/>
      <c r="W53" s="23"/>
    </row>
  </sheetData>
  <sortState xmlns:xlrd2="http://schemas.microsoft.com/office/spreadsheetml/2017/richdata2" ref="B9:N12">
    <sortCondition descending="1" ref="C9:C12"/>
  </sortState>
  <mergeCells count="4">
    <mergeCell ref="H47:K47"/>
    <mergeCell ref="C51:F51"/>
    <mergeCell ref="C43:F43"/>
    <mergeCell ref="H46:K46"/>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
  <sheetViews>
    <sheetView workbookViewId="0">
      <selection activeCell="R28" sqref="R28"/>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19</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23</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88" t="s">
        <v>27</v>
      </c>
      <c r="C7" s="88"/>
      <c r="D7" s="35"/>
      <c r="E7" s="35"/>
      <c r="F7" s="35"/>
      <c r="G7" s="35"/>
      <c r="H7" s="35"/>
      <c r="I7" s="35"/>
      <c r="J7" s="35"/>
      <c r="K7" s="35"/>
      <c r="L7" s="35"/>
      <c r="M7" s="33"/>
      <c r="N7" s="9"/>
      <c r="O7" s="9"/>
      <c r="P7" s="9"/>
      <c r="Q7" s="9"/>
      <c r="R7" s="9"/>
      <c r="S7" s="9"/>
      <c r="T7" s="9"/>
      <c r="U7" s="9"/>
      <c r="V7" s="9"/>
    </row>
    <row r="8" spans="1:22" ht="12.95" customHeight="1">
      <c r="A8" s="9"/>
      <c r="B8" s="88" t="s">
        <v>13</v>
      </c>
      <c r="C8" s="88"/>
      <c r="D8" s="35"/>
      <c r="E8" s="35"/>
      <c r="F8" s="35"/>
      <c r="G8" s="35"/>
      <c r="H8" s="35"/>
      <c r="I8" s="35"/>
      <c r="J8" s="35"/>
      <c r="K8" s="35"/>
      <c r="L8" s="35"/>
      <c r="M8" s="33"/>
      <c r="N8" s="9"/>
      <c r="O8" s="9"/>
      <c r="P8" s="9"/>
      <c r="Q8" s="9"/>
      <c r="R8" s="9"/>
      <c r="S8" s="9"/>
      <c r="T8" s="9"/>
      <c r="U8" s="9"/>
      <c r="V8" s="9"/>
    </row>
    <row r="9" spans="1:22" ht="12.95" customHeight="1">
      <c r="A9" s="9"/>
      <c r="B9" s="88" t="s">
        <v>28</v>
      </c>
      <c r="C9" s="88"/>
      <c r="D9" s="35"/>
      <c r="E9" s="35"/>
      <c r="F9" s="35"/>
      <c r="G9" s="35"/>
      <c r="H9" s="35"/>
      <c r="I9" s="35"/>
      <c r="J9" s="35"/>
      <c r="K9" s="35"/>
      <c r="L9" s="35"/>
      <c r="M9" s="33"/>
      <c r="N9" s="9"/>
      <c r="O9" s="9"/>
      <c r="P9" s="9"/>
      <c r="Q9" s="9"/>
      <c r="R9" s="9"/>
      <c r="S9" s="9"/>
      <c r="T9" s="9"/>
      <c r="U9" s="9"/>
      <c r="V9" s="9"/>
    </row>
    <row r="10" spans="1:22" ht="12.95" customHeight="1">
      <c r="A10" s="9"/>
      <c r="B10" s="24"/>
      <c r="C10" s="24"/>
      <c r="D10" s="9"/>
      <c r="E10" s="9"/>
      <c r="F10" s="9"/>
      <c r="G10" s="25"/>
      <c r="H10" s="9"/>
      <c r="I10" s="9"/>
      <c r="J10" s="9"/>
      <c r="K10" s="26"/>
      <c r="L10" s="9"/>
      <c r="M10" s="9"/>
      <c r="N10" s="9"/>
      <c r="O10" s="9"/>
      <c r="P10" s="9"/>
      <c r="Q10" s="9"/>
      <c r="R10" s="9"/>
      <c r="S10" s="9"/>
      <c r="T10" s="9"/>
      <c r="U10" s="9"/>
      <c r="V10" s="9"/>
    </row>
    <row r="11" spans="1:22" s="7" customFormat="1" ht="14.1" customHeight="1">
      <c r="A11" s="23"/>
      <c r="B11" s="23"/>
      <c r="C11" s="23"/>
      <c r="D11" s="23"/>
      <c r="E11" s="23"/>
      <c r="F11" s="23"/>
      <c r="G11" s="23"/>
      <c r="H11" s="23"/>
      <c r="I11" s="23"/>
      <c r="J11" s="23"/>
      <c r="K11" s="72"/>
      <c r="L11" s="20"/>
      <c r="M11" s="72"/>
      <c r="N11" s="37"/>
      <c r="O11" s="37"/>
      <c r="P11" s="23"/>
      <c r="Q11" s="23"/>
      <c r="R11" s="23"/>
      <c r="S11" s="23"/>
      <c r="T11" s="23"/>
      <c r="U11" s="23"/>
      <c r="V11" s="23"/>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25" customHeight="1" thickBot="1">
      <c r="A13" s="42"/>
      <c r="B13" s="112" t="s">
        <v>7</v>
      </c>
      <c r="C13" s="112" t="s">
        <v>41</v>
      </c>
      <c r="D13" s="55" t="s">
        <v>2</v>
      </c>
      <c r="E13" s="113" t="s">
        <v>0</v>
      </c>
      <c r="F13" s="114" t="s">
        <v>1</v>
      </c>
      <c r="G13" s="114" t="s">
        <v>3</v>
      </c>
      <c r="H13" s="115" t="s">
        <v>4</v>
      </c>
      <c r="I13" s="95" t="s">
        <v>5</v>
      </c>
      <c r="J13" s="23"/>
      <c r="K13" s="61" t="s">
        <v>66</v>
      </c>
      <c r="L13" s="62"/>
      <c r="M13" s="5"/>
      <c r="N13" s="36"/>
      <c r="O13" s="23"/>
      <c r="P13" s="23"/>
      <c r="Q13" s="61" t="s">
        <v>69</v>
      </c>
      <c r="R13" s="62"/>
      <c r="S13" s="5"/>
      <c r="T13" s="36"/>
      <c r="U13" s="23"/>
      <c r="V13" s="23"/>
    </row>
    <row r="14" spans="1:22" s="7" customFormat="1" ht="17.100000000000001" customHeight="1">
      <c r="A14" s="49">
        <v>1</v>
      </c>
      <c r="B14" s="107" t="s">
        <v>51</v>
      </c>
      <c r="C14" s="108">
        <v>15601</v>
      </c>
      <c r="D14" s="111">
        <f>COUNT(N14,O18,N22,U15,U18)</f>
        <v>1</v>
      </c>
      <c r="E14" s="21">
        <f>IF(N14&gt;O14,1,0)+IF(O18&gt;N18,1,0)+IF(N22&gt;O22,1,0)+IF(U15&gt;T15,1,0)+IF(U18&gt;T18,1,0)</f>
        <v>1</v>
      </c>
      <c r="F14" s="21">
        <f>IF(N14&lt;O14,1,0)+IF(O18&lt;N18,1,0)+IF(N22&lt;O22,1,0)+IF(U15&lt;T15,1,0)+IF(U18&lt;T18,1,0)</f>
        <v>0</v>
      </c>
      <c r="G14" s="21">
        <f>SUM(N14+O18+N22+T15+U18)</f>
        <v>10</v>
      </c>
      <c r="H14" s="21">
        <f>VALUE(O14+N18+O22+U15+T18)</f>
        <v>0</v>
      </c>
      <c r="I14" s="22">
        <f>AVERAGE(G14-H14)</f>
        <v>10</v>
      </c>
      <c r="J14" s="23"/>
      <c r="K14" s="2" t="str">
        <f>B14</f>
        <v>CT POLLENTIA</v>
      </c>
      <c r="L14" s="14"/>
      <c r="M14" s="32" t="str">
        <f>B19</f>
        <v>DESCANSA</v>
      </c>
      <c r="N14" s="120"/>
      <c r="O14" s="120"/>
      <c r="P14" s="23"/>
      <c r="Q14" s="2" t="str">
        <f>B17</f>
        <v>SOMETIMES TC</v>
      </c>
      <c r="R14" s="14" t="s">
        <v>6</v>
      </c>
      <c r="S14" s="2" t="str">
        <f>B18</f>
        <v>ACTION TT</v>
      </c>
      <c r="T14" s="28"/>
      <c r="U14" s="28"/>
      <c r="V14" s="23"/>
    </row>
    <row r="15" spans="1:22" s="7" customFormat="1" ht="17.100000000000001" customHeight="1">
      <c r="A15" s="51">
        <v>2</v>
      </c>
      <c r="B15" s="52" t="s">
        <v>9</v>
      </c>
      <c r="C15" s="109">
        <v>20722</v>
      </c>
      <c r="D15" s="15">
        <f>COUNT(O15,O19,N23,U16,T18)</f>
        <v>2</v>
      </c>
      <c r="E15" s="15">
        <f>IF(N15&lt;O15,1,0)+IF(O19&gt;N19,1,0)+IF(N23&gt;O23,1,0)+IF(U16&gt;T16,1,0)+IF(T18&gt;U18,1,0)</f>
        <v>2</v>
      </c>
      <c r="F15" s="15">
        <f>IF(N15&gt;O15,1,0)+IF(O19&lt;N19,1,0)+IF(N23&lt;O23,1,0)+IF(U16&lt;T16,1,0)+IF(T18&lt;U18,1,0)</f>
        <v>0</v>
      </c>
      <c r="G15" s="15">
        <f>VALUE(O15+O19+N23+U16+T18)</f>
        <v>8</v>
      </c>
      <c r="H15" s="15">
        <f>VALUE(N15+N19+O23+T16+U18)</f>
        <v>2</v>
      </c>
      <c r="I15" s="16">
        <f>AVERAGE(G15-H15)</f>
        <v>6</v>
      </c>
      <c r="J15" s="23"/>
      <c r="K15" s="2" t="str">
        <f>B18</f>
        <v>ACTION TT</v>
      </c>
      <c r="L15" s="14" t="s">
        <v>6</v>
      </c>
      <c r="M15" s="3" t="str">
        <f>B15</f>
        <v>CT LA SALLE</v>
      </c>
      <c r="N15" s="135">
        <v>1</v>
      </c>
      <c r="O15" s="135">
        <v>4</v>
      </c>
      <c r="P15" s="23"/>
      <c r="Q15" s="3" t="str">
        <f>B14</f>
        <v>CT POLLENTIA</v>
      </c>
      <c r="R15" s="14" t="s">
        <v>6</v>
      </c>
      <c r="S15" s="2" t="str">
        <f>B16</f>
        <v>MATCH POINT TC</v>
      </c>
      <c r="T15" s="28"/>
      <c r="U15" s="28"/>
      <c r="V15" s="23"/>
    </row>
    <row r="16" spans="1:22" s="7" customFormat="1" ht="17.100000000000001" customHeight="1">
      <c r="A16" s="51">
        <v>3</v>
      </c>
      <c r="B16" s="52" t="s">
        <v>39</v>
      </c>
      <c r="C16" s="109">
        <v>36590</v>
      </c>
      <c r="D16" s="15">
        <f>COUNT(N16,O20,O23,T15,T20)</f>
        <v>1</v>
      </c>
      <c r="E16" s="15">
        <f>IF(N16&gt;O16,1,0)+IF(O20&gt;N20,1,0)+IF(O23&gt;N23,1,0)+IF(U15&gt;T15,1,0)+IF(T20&gt;U20,1,0)</f>
        <v>0</v>
      </c>
      <c r="F16" s="17">
        <f>IF(N16&lt;O16,1,0)+IF(O20&lt;N20,1,0)+IF(O23&lt;N23,1,0)+IF(U15&lt;T15,1,0)+IF(T20&lt;U20,1,0)</f>
        <v>1</v>
      </c>
      <c r="G16" s="15">
        <f>VALUE(N16+O20+O23+U15+T20)</f>
        <v>0</v>
      </c>
      <c r="H16" s="15">
        <f>VALUE(O16+N20+N23+T15+U20)</f>
        <v>5</v>
      </c>
      <c r="I16" s="16">
        <f>AVERAGE(G16-H16)</f>
        <v>-5</v>
      </c>
      <c r="J16" s="23"/>
      <c r="K16" s="2" t="str">
        <f>B16</f>
        <v>MATCH POINT TC</v>
      </c>
      <c r="L16" s="14" t="s">
        <v>6</v>
      </c>
      <c r="M16" s="3" t="str">
        <f>B17</f>
        <v>SOMETIMES TC</v>
      </c>
      <c r="N16" s="135">
        <v>0</v>
      </c>
      <c r="O16" s="135">
        <v>5</v>
      </c>
      <c r="P16" s="23"/>
      <c r="Q16" s="30" t="str">
        <f>B19</f>
        <v>DESCANSA</v>
      </c>
      <c r="R16" s="14"/>
      <c r="S16" s="29" t="str">
        <f>B15</f>
        <v>CT LA SALLE</v>
      </c>
      <c r="T16" s="120"/>
      <c r="U16" s="120"/>
      <c r="V16" s="23"/>
    </row>
    <row r="17" spans="1:22" s="7" customFormat="1" ht="17.100000000000001" customHeight="1">
      <c r="A17" s="60">
        <v>4</v>
      </c>
      <c r="B17" s="52" t="s">
        <v>71</v>
      </c>
      <c r="C17" s="109">
        <v>53774</v>
      </c>
      <c r="D17" s="15">
        <f>COUNT(O16,N19,O22,T14,T19)</f>
        <v>2</v>
      </c>
      <c r="E17" s="15">
        <f>IF(O16&gt;N16,1,0)+IF(N19&gt;O19,1,0)+IF(O22&gt;N22,1,0)+IF(U14&gt;T14,1,0)+IF(T19&gt;U19,1,0)</f>
        <v>1</v>
      </c>
      <c r="F17" s="15">
        <f>IF(O16&lt;N16,1,0)+IF(N19&lt;O19,1,0)+IF(O22&lt;N22,1,0)+IF(U14&lt;T14,1,0)+IF(T19&lt;U19,1,0)</f>
        <v>1</v>
      </c>
      <c r="G17" s="15">
        <f>VALUE(O16+N19+O22+T14+T19)</f>
        <v>6</v>
      </c>
      <c r="H17" s="15">
        <f>VALUE(N16+O19+N22+U14+U19)</f>
        <v>4</v>
      </c>
      <c r="I17" s="16">
        <f>AVERAGE(G17-H17)</f>
        <v>2</v>
      </c>
      <c r="J17" s="23"/>
      <c r="K17" s="61" t="s">
        <v>76</v>
      </c>
      <c r="L17" s="62"/>
      <c r="M17" s="5"/>
      <c r="N17" s="6"/>
      <c r="P17" s="23"/>
      <c r="Q17" s="61" t="s">
        <v>70</v>
      </c>
      <c r="R17" s="62"/>
      <c r="S17" s="5"/>
      <c r="T17" s="36"/>
      <c r="U17" s="33"/>
      <c r="V17" s="23"/>
    </row>
    <row r="18" spans="1:22" s="23" customFormat="1" ht="17.100000000000001" customHeight="1" thickBot="1">
      <c r="A18" s="53">
        <v>5</v>
      </c>
      <c r="B18" s="102" t="s">
        <v>48</v>
      </c>
      <c r="C18" s="110">
        <v>69382</v>
      </c>
      <c r="D18" s="18">
        <f>COUNT(N15,N18,O24,T14,U20)</f>
        <v>2</v>
      </c>
      <c r="E18" s="18">
        <f>IF(N15&gt;O15,1,0)+IF(N18&gt;O18,1,0)+IF(O24&gt;N24,1,0)+IF(T14&lt;U14,1,0)+IF(U20&gt;T20,1,0)</f>
        <v>0</v>
      </c>
      <c r="F18" s="18">
        <f>D18-E18</f>
        <v>2</v>
      </c>
      <c r="G18" s="18">
        <f>VALUE(N15+N18+O24+U14+U20)</f>
        <v>1</v>
      </c>
      <c r="H18" s="18">
        <f>VALUE(O15+O18+N24+T14+T20)</f>
        <v>14</v>
      </c>
      <c r="I18" s="19">
        <f>AVERAGE(G18-H18)</f>
        <v>-13</v>
      </c>
      <c r="K18" s="2" t="str">
        <f>B18</f>
        <v>ACTION TT</v>
      </c>
      <c r="L18" s="14" t="s">
        <v>6</v>
      </c>
      <c r="M18" s="8" t="str">
        <f>B14</f>
        <v>CT POLLENTIA</v>
      </c>
      <c r="N18" s="139">
        <v>0</v>
      </c>
      <c r="O18" s="139">
        <v>10</v>
      </c>
      <c r="Q18" s="2" t="str">
        <f>B15</f>
        <v>CT LA SALLE</v>
      </c>
      <c r="R18" s="14" t="s">
        <v>6</v>
      </c>
      <c r="S18" s="2" t="str">
        <f>B14</f>
        <v>CT POLLENTIA</v>
      </c>
      <c r="T18" s="28"/>
      <c r="U18" s="28"/>
    </row>
    <row r="19" spans="1:22" s="23" customFormat="1" ht="17.100000000000001" customHeight="1">
      <c r="A19" s="74"/>
      <c r="B19" s="75" t="s">
        <v>11</v>
      </c>
      <c r="C19" s="101"/>
      <c r="D19" s="76"/>
      <c r="E19" s="76"/>
      <c r="F19" s="76"/>
      <c r="G19" s="76"/>
      <c r="H19" s="76"/>
      <c r="I19" s="76"/>
      <c r="K19" s="2" t="str">
        <f>B17</f>
        <v>SOMETIMES TC</v>
      </c>
      <c r="L19" s="14" t="s">
        <v>6</v>
      </c>
      <c r="M19" s="8" t="str">
        <f>B15</f>
        <v>CT LA SALLE</v>
      </c>
      <c r="N19" s="141">
        <v>1</v>
      </c>
      <c r="O19" s="141">
        <v>4</v>
      </c>
      <c r="Q19" s="2" t="str">
        <f>B17</f>
        <v>SOMETIMES TC</v>
      </c>
      <c r="R19" s="14"/>
      <c r="S19" s="31" t="str">
        <f>B19</f>
        <v>DESCANSA</v>
      </c>
      <c r="T19" s="120"/>
      <c r="U19" s="120"/>
    </row>
    <row r="20" spans="1:22" s="23" customFormat="1" ht="17.100000000000001" customHeight="1">
      <c r="K20" s="30" t="str">
        <f>B19</f>
        <v>DESCANSA</v>
      </c>
      <c r="L20" s="14"/>
      <c r="M20" s="8" t="str">
        <f>B16</f>
        <v>MATCH POINT TC</v>
      </c>
      <c r="N20" s="120"/>
      <c r="O20" s="120"/>
      <c r="Q20" s="2" t="str">
        <f>B16</f>
        <v>MATCH POINT TC</v>
      </c>
      <c r="R20" s="14" t="s">
        <v>6</v>
      </c>
      <c r="S20" s="8" t="str">
        <f>B18</f>
        <v>ACTION TT</v>
      </c>
      <c r="T20" s="28"/>
      <c r="U20" s="28"/>
    </row>
    <row r="21" spans="1:22" s="7" customFormat="1" ht="17.100000000000001" customHeight="1">
      <c r="A21" s="23"/>
      <c r="B21" s="23"/>
      <c r="C21" s="23"/>
      <c r="D21" s="23"/>
      <c r="E21" s="23"/>
      <c r="F21" s="23"/>
      <c r="G21" s="23"/>
      <c r="H21" s="23"/>
      <c r="I21" s="23"/>
      <c r="J21" s="23"/>
      <c r="K21" s="61" t="s">
        <v>77</v>
      </c>
      <c r="L21" s="62"/>
      <c r="M21" s="5"/>
      <c r="N21" s="6"/>
      <c r="P21" s="23"/>
      <c r="Q21" s="20"/>
      <c r="R21" s="20"/>
      <c r="S21" s="20"/>
      <c r="T21" s="37"/>
      <c r="U21" s="37"/>
      <c r="V21" s="23"/>
    </row>
    <row r="22" spans="1:22" s="7" customFormat="1" ht="17.100000000000001" customHeight="1">
      <c r="A22" s="23"/>
      <c r="B22" s="23"/>
      <c r="C22" s="23"/>
      <c r="D22" s="23"/>
      <c r="E22" s="23"/>
      <c r="F22" s="23"/>
      <c r="G22" s="23"/>
      <c r="H22" s="23"/>
      <c r="I22" s="23"/>
      <c r="J22" s="23"/>
      <c r="K22" s="2" t="str">
        <f>B14</f>
        <v>CT POLLENTIA</v>
      </c>
      <c r="L22" s="14" t="s">
        <v>6</v>
      </c>
      <c r="M22" s="2" t="str">
        <f>B17</f>
        <v>SOMETIMES TC</v>
      </c>
      <c r="N22" s="4"/>
      <c r="O22" s="4"/>
      <c r="P22" s="23"/>
      <c r="Q22" s="23"/>
      <c r="R22" s="23"/>
      <c r="S22" s="23"/>
      <c r="T22" s="23"/>
      <c r="U22" s="23"/>
      <c r="V22" s="23"/>
    </row>
    <row r="23" spans="1:22" s="7" customFormat="1" ht="17.100000000000001" customHeight="1">
      <c r="A23" s="9"/>
      <c r="B23" s="41"/>
      <c r="C23" s="41"/>
      <c r="D23" s="9"/>
      <c r="E23" s="9"/>
      <c r="F23" s="9"/>
      <c r="G23" s="9"/>
      <c r="H23" s="9"/>
      <c r="I23" s="23"/>
      <c r="J23" s="23"/>
      <c r="K23" s="3" t="str">
        <f>B15</f>
        <v>CT LA SALLE</v>
      </c>
      <c r="L23" s="14" t="s">
        <v>6</v>
      </c>
      <c r="M23" s="2" t="str">
        <f>B16</f>
        <v>MATCH POINT TC</v>
      </c>
      <c r="N23" s="4"/>
      <c r="O23" s="4"/>
      <c r="P23" s="23"/>
      <c r="Q23" s="23"/>
      <c r="R23" s="23"/>
      <c r="S23" s="23"/>
      <c r="T23" s="23"/>
      <c r="U23" s="23"/>
      <c r="V23" s="23"/>
    </row>
    <row r="24" spans="1:22" s="7" customFormat="1" ht="17.100000000000001" customHeight="1">
      <c r="A24" s="23"/>
      <c r="B24" s="23"/>
      <c r="C24" s="23"/>
      <c r="D24" s="23"/>
      <c r="E24" s="23"/>
      <c r="F24" s="23"/>
      <c r="G24" s="23"/>
      <c r="H24" s="23"/>
      <c r="I24" s="23"/>
      <c r="J24" s="23"/>
      <c r="K24" s="30" t="str">
        <f>B19</f>
        <v>DESCANSA</v>
      </c>
      <c r="L24" s="14"/>
      <c r="M24" s="8" t="str">
        <f>B18</f>
        <v>ACTION TT</v>
      </c>
      <c r="N24" s="120"/>
      <c r="O24" s="120"/>
      <c r="P24" s="23"/>
      <c r="Q24" s="23"/>
      <c r="R24" s="23"/>
      <c r="S24" s="23"/>
      <c r="T24" s="23"/>
      <c r="U24" s="23"/>
      <c r="V24" s="23"/>
    </row>
    <row r="25" spans="1:22" ht="13.5" customHeight="1">
      <c r="A25" s="23"/>
      <c r="B25" s="23"/>
      <c r="C25" s="23"/>
      <c r="D25" s="23"/>
      <c r="E25" s="23"/>
      <c r="F25" s="23"/>
      <c r="G25" s="23"/>
      <c r="H25" s="23"/>
      <c r="I25" s="23"/>
      <c r="J25" s="23"/>
      <c r="K25" s="23"/>
      <c r="L25" s="23"/>
      <c r="M25" s="23"/>
      <c r="N25" s="23"/>
      <c r="O25" s="23"/>
      <c r="P25" s="23"/>
      <c r="Q25" s="23"/>
      <c r="R25" s="23"/>
      <c r="S25" s="23"/>
      <c r="T25" s="23"/>
      <c r="U25" s="23"/>
      <c r="V25" s="9"/>
    </row>
    <row r="26" spans="1:22" s="23" customFormat="1" ht="12.95" customHeight="1">
      <c r="A26" s="44"/>
      <c r="B26" s="47"/>
      <c r="C26" s="47"/>
      <c r="D26" s="43"/>
      <c r="E26" s="43"/>
      <c r="F26" s="43"/>
      <c r="G26" s="43"/>
      <c r="H26" s="43"/>
      <c r="I26" s="43"/>
      <c r="K26" s="20"/>
      <c r="L26" s="20"/>
      <c r="M26" s="20"/>
      <c r="N26" s="37"/>
      <c r="O26" s="37"/>
      <c r="Q26" s="20"/>
      <c r="R26" s="20"/>
      <c r="S26" s="46"/>
      <c r="T26" s="37"/>
      <c r="U26" s="37"/>
    </row>
    <row r="27" spans="1:22">
      <c r="A27" s="9"/>
      <c r="B27" s="9"/>
      <c r="C27" s="9"/>
      <c r="D27" s="9"/>
      <c r="E27" s="9"/>
      <c r="F27" s="9"/>
      <c r="G27" s="9"/>
      <c r="H27" s="9"/>
      <c r="I27" s="9"/>
      <c r="J27" s="9"/>
      <c r="K27" s="23"/>
      <c r="L27" s="23"/>
      <c r="M27" s="23"/>
      <c r="N27" s="23"/>
      <c r="O27" s="23"/>
      <c r="P27" s="23"/>
      <c r="Q27" s="23"/>
      <c r="R27" s="23"/>
      <c r="S27" s="23"/>
      <c r="T27" s="23"/>
      <c r="U27" s="23"/>
      <c r="V27" s="9"/>
    </row>
  </sheetData>
  <pageMargins left="0.7" right="0.7" top="0.75" bottom="0.75" header="0.3" footer="0.3"/>
  <pageSetup paperSize="9" orientation="portrait" r:id="rId1"/>
  <ignoredErrors>
    <ignoredError sqref="K15"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2"/>
  <sheetViews>
    <sheetView workbookViewId="0">
      <selection activeCell="C30" sqref="C30"/>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34</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17</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88" t="s">
        <v>27</v>
      </c>
      <c r="C8" s="34"/>
      <c r="D8" s="35"/>
      <c r="E8" s="35"/>
      <c r="F8" s="35"/>
      <c r="G8" s="35"/>
      <c r="H8" s="35"/>
      <c r="I8" s="35"/>
      <c r="J8" s="35"/>
      <c r="K8" s="35"/>
      <c r="L8" s="35"/>
      <c r="M8" s="33"/>
      <c r="N8" s="9"/>
      <c r="O8" s="9"/>
      <c r="P8" s="9"/>
      <c r="Q8" s="9"/>
      <c r="R8" s="9"/>
      <c r="S8" s="9"/>
      <c r="T8" s="9"/>
      <c r="U8" s="9"/>
      <c r="V8" s="9"/>
    </row>
    <row r="9" spans="1:22" ht="12.95" customHeight="1">
      <c r="A9" s="9"/>
      <c r="B9" s="88" t="s">
        <v>13</v>
      </c>
      <c r="C9" s="34"/>
      <c r="D9" s="35"/>
      <c r="E9" s="35"/>
      <c r="F9" s="35"/>
      <c r="G9" s="35"/>
      <c r="H9" s="35"/>
      <c r="I9" s="35"/>
      <c r="J9" s="35"/>
      <c r="K9" s="35"/>
      <c r="L9" s="35"/>
      <c r="M9" s="33"/>
      <c r="N9" s="9"/>
      <c r="O9" s="9"/>
      <c r="P9" s="9"/>
      <c r="Q9" s="9"/>
      <c r="R9" s="9"/>
      <c r="S9" s="9"/>
      <c r="T9" s="9"/>
      <c r="U9" s="9"/>
      <c r="V9" s="9"/>
    </row>
    <row r="10" spans="1:22" ht="12.95" customHeight="1">
      <c r="A10" s="9"/>
      <c r="B10" s="88" t="s">
        <v>28</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100000000000001" customHeight="1" thickBot="1">
      <c r="A13" s="10"/>
      <c r="B13" s="1" t="s">
        <v>7</v>
      </c>
      <c r="C13" s="1" t="s">
        <v>24</v>
      </c>
      <c r="D13" s="55" t="s">
        <v>2</v>
      </c>
      <c r="E13" s="56" t="s">
        <v>0</v>
      </c>
      <c r="F13" s="57" t="s">
        <v>1</v>
      </c>
      <c r="G13" s="57" t="s">
        <v>3</v>
      </c>
      <c r="H13" s="58" t="s">
        <v>4</v>
      </c>
      <c r="I13" s="95" t="s">
        <v>5</v>
      </c>
      <c r="J13" s="23"/>
      <c r="K13" s="61" t="s">
        <v>31</v>
      </c>
      <c r="L13" s="62"/>
      <c r="M13" s="5"/>
      <c r="N13" s="36"/>
      <c r="O13" s="23"/>
      <c r="P13" s="23"/>
      <c r="Q13" s="61" t="s">
        <v>29</v>
      </c>
      <c r="R13" s="62"/>
      <c r="S13" s="5"/>
      <c r="T13" s="36"/>
      <c r="U13" s="23"/>
      <c r="V13" s="23"/>
    </row>
    <row r="14" spans="1:22" s="7" customFormat="1" ht="17.100000000000001" customHeight="1">
      <c r="A14" s="49">
        <v>1</v>
      </c>
      <c r="B14" s="92" t="s">
        <v>35</v>
      </c>
      <c r="C14" s="96">
        <v>7540</v>
      </c>
      <c r="D14" s="11">
        <f>COUNT(N14,O17,T14)</f>
        <v>0</v>
      </c>
      <c r="E14" s="12">
        <f>IF(N14&gt;O14,1,0)+IF(O17&gt;N17,1,0)+IF(T14&gt;U14,1,0)</f>
        <v>0</v>
      </c>
      <c r="F14" s="12">
        <f>IF(N14&lt;O14,1,0)+IF(O17&lt;N17,1,0)+IF(T14&lt;U14,1,0)</f>
        <v>0</v>
      </c>
      <c r="G14" s="12">
        <f>VALUE(N14+O17+T14)</f>
        <v>0</v>
      </c>
      <c r="H14" s="12">
        <f>VALUE(O14+N17+U14)</f>
        <v>0</v>
      </c>
      <c r="I14" s="13">
        <f>AVERAGE(G14-H14)</f>
        <v>0</v>
      </c>
      <c r="J14" s="45"/>
      <c r="K14" s="2" t="str">
        <f>B14</f>
        <v>DELTA TC</v>
      </c>
      <c r="L14" s="14" t="s">
        <v>6</v>
      </c>
      <c r="M14" s="89" t="str">
        <f>B17</f>
        <v>DESCANSA</v>
      </c>
      <c r="N14" s="4"/>
      <c r="O14" s="4"/>
      <c r="Q14" s="2" t="str">
        <f>B14</f>
        <v>DELTA TC</v>
      </c>
      <c r="R14" s="14" t="s">
        <v>6</v>
      </c>
      <c r="S14" s="29" t="str">
        <f>B15</f>
        <v>SPORTING TC</v>
      </c>
      <c r="T14" s="28"/>
      <c r="U14" s="28"/>
      <c r="V14" s="23"/>
    </row>
    <row r="15" spans="1:22" s="7" customFormat="1" ht="17.100000000000001" customHeight="1">
      <c r="A15" s="51">
        <v>2</v>
      </c>
      <c r="B15" s="93" t="s">
        <v>36</v>
      </c>
      <c r="C15" s="97">
        <v>11972</v>
      </c>
      <c r="D15" s="15">
        <f>COUNT(N15,O18,U14)</f>
        <v>0</v>
      </c>
      <c r="E15" s="15">
        <f>IF(N15&gt;O15,1,0)+IF(O18&gt;N18,1,0)+IF(U14&gt;T14,1,0)</f>
        <v>0</v>
      </c>
      <c r="F15" s="15">
        <f>IF(N15&lt;O15,1,0)+IF(O18&lt;N18,1,0)+IF(U14&lt;T14,1,0)</f>
        <v>0</v>
      </c>
      <c r="G15" s="15">
        <f>VALUE(N15+O18+U14)</f>
        <v>0</v>
      </c>
      <c r="H15" s="15">
        <f>VALUE(O15+N18+T14)</f>
        <v>0</v>
      </c>
      <c r="I15" s="16">
        <f>AVERAGE(G15-H15)</f>
        <v>0</v>
      </c>
      <c r="J15" s="45"/>
      <c r="K15" s="2" t="str">
        <f>B15</f>
        <v>SPORTING TC</v>
      </c>
      <c r="L15" s="14" t="s">
        <v>6</v>
      </c>
      <c r="M15" s="3" t="str">
        <f>B16</f>
        <v>CT FELANITX</v>
      </c>
      <c r="N15" s="4"/>
      <c r="O15" s="4"/>
      <c r="Q15" s="3" t="str">
        <f>B16</f>
        <v>CT FELANITX</v>
      </c>
      <c r="R15" s="14" t="s">
        <v>6</v>
      </c>
      <c r="S15" s="90" t="str">
        <f>B17</f>
        <v>DESCANSA</v>
      </c>
      <c r="T15" s="28"/>
      <c r="U15" s="28"/>
      <c r="V15" s="23"/>
    </row>
    <row r="16" spans="1:22" s="7" customFormat="1" ht="17.100000000000001" customHeight="1" thickBot="1">
      <c r="A16" s="51">
        <v>3</v>
      </c>
      <c r="B16" s="93" t="s">
        <v>15</v>
      </c>
      <c r="C16" s="98">
        <v>12395</v>
      </c>
      <c r="D16" s="18">
        <f>COUNT(O15,N17,T15)</f>
        <v>0</v>
      </c>
      <c r="E16" s="99">
        <f>IF(N17&gt;O17,1,0)+IF(O15&gt;N15,1,0)+IF(T15&gt;U15,1,0)</f>
        <v>0</v>
      </c>
      <c r="F16" s="99">
        <f>IF(N17&lt;O17,1,0)+IF(O15&lt;N15,1,0)+IF(T15&lt;U15,1,0)</f>
        <v>0</v>
      </c>
      <c r="G16" s="99">
        <f>VALUE(O15+N17+T15)</f>
        <v>0</v>
      </c>
      <c r="H16" s="99">
        <f>VALUE(N15+O17+U15)</f>
        <v>0</v>
      </c>
      <c r="I16" s="100">
        <f>AVERAGE(G16-H16)</f>
        <v>0</v>
      </c>
      <c r="J16" s="23"/>
      <c r="K16" s="61" t="s">
        <v>30</v>
      </c>
      <c r="L16" s="62"/>
      <c r="M16" s="5"/>
      <c r="N16" s="36"/>
      <c r="O16" s="23"/>
      <c r="P16" s="23"/>
      <c r="Q16" s="23"/>
      <c r="R16" s="23"/>
      <c r="S16" s="23"/>
      <c r="T16" s="23"/>
      <c r="U16" s="23"/>
      <c r="V16" s="23"/>
    </row>
    <row r="17" spans="1:22" s="7" customFormat="1" ht="17.100000000000001" customHeight="1" thickBot="1">
      <c r="A17" s="91"/>
      <c r="B17" s="94" t="s">
        <v>11</v>
      </c>
      <c r="C17" s="23"/>
      <c r="D17" s="79">
        <f>COUNT(O14,N18,U15)</f>
        <v>0</v>
      </c>
      <c r="E17" s="79">
        <f>IF(O14&gt;N14,1,0)+IF(N18&gt;O18,1,0)+IF(U15&gt;T15,1,0)</f>
        <v>0</v>
      </c>
      <c r="F17" s="79">
        <f>IF(O14&lt;N14,1,0)+IF(N18&lt;O18,1,0)+IF(U15&lt;T15,1,0)</f>
        <v>0</v>
      </c>
      <c r="G17" s="79">
        <f>VALUE(O14+N18+U15)</f>
        <v>0</v>
      </c>
      <c r="H17" s="79">
        <f>VALUE(N14+O18+T15)</f>
        <v>0</v>
      </c>
      <c r="I17" s="79">
        <f>AVERAGE(G17-H17)</f>
        <v>0</v>
      </c>
      <c r="J17" s="23"/>
      <c r="K17" s="3" t="str">
        <f>B16</f>
        <v>CT FELANITX</v>
      </c>
      <c r="L17" s="14" t="s">
        <v>6</v>
      </c>
      <c r="M17" s="3" t="str">
        <f>B14</f>
        <v>DELTA TC</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89" t="str">
        <f>B17</f>
        <v>DESCANSA</v>
      </c>
      <c r="L18" s="14" t="s">
        <v>6</v>
      </c>
      <c r="M18" s="3" t="str">
        <f>B15</f>
        <v>SPORTING TC</v>
      </c>
      <c r="N18" s="28"/>
      <c r="O18" s="28"/>
      <c r="P18" s="23"/>
      <c r="Q18" s="23"/>
      <c r="R18" s="23"/>
      <c r="S18" s="23"/>
      <c r="T18" s="23"/>
      <c r="U18" s="23"/>
      <c r="V18" s="23"/>
    </row>
    <row r="19" spans="1:22" s="23" customFormat="1" ht="17.100000000000001" customHeight="1">
      <c r="A19" s="74"/>
      <c r="B19" s="75" t="s">
        <v>11</v>
      </c>
      <c r="C19" s="75"/>
      <c r="D19" s="76"/>
      <c r="E19" s="76"/>
      <c r="F19" s="76"/>
      <c r="G19" s="76"/>
      <c r="H19" s="76"/>
      <c r="I19" s="76"/>
      <c r="K19" s="77"/>
      <c r="L19" s="77"/>
      <c r="M19" s="77"/>
      <c r="N19" s="78"/>
      <c r="O19" s="78"/>
      <c r="P19" s="79"/>
      <c r="Q19" s="77"/>
      <c r="R19" s="77"/>
      <c r="S19" s="80"/>
      <c r="T19" s="78"/>
      <c r="U19" s="78"/>
    </row>
    <row r="20" spans="1:22" s="7" customFormat="1" ht="17.100000000000001" customHeight="1">
      <c r="A20" s="23"/>
      <c r="B20" s="23"/>
      <c r="C20" s="23"/>
      <c r="D20" s="23"/>
      <c r="E20" s="23"/>
      <c r="F20" s="23"/>
      <c r="G20" s="23"/>
      <c r="H20" s="23"/>
      <c r="I20" s="23"/>
      <c r="J20" s="23"/>
      <c r="K20" s="77"/>
      <c r="L20" s="77"/>
      <c r="M20" s="77"/>
      <c r="N20" s="78"/>
      <c r="O20" s="78"/>
      <c r="P20" s="79"/>
      <c r="Q20" s="79"/>
      <c r="R20" s="79"/>
      <c r="S20" s="79"/>
      <c r="T20" s="79"/>
      <c r="U20" s="79"/>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c r="A22" s="23"/>
      <c r="B22" s="23"/>
      <c r="C22" s="23"/>
      <c r="D22" s="23"/>
      <c r="E22" s="23"/>
      <c r="F22" s="23"/>
      <c r="G22" s="23"/>
      <c r="H22" s="23"/>
      <c r="I22" s="23"/>
      <c r="J22" s="23"/>
      <c r="K22" s="23"/>
      <c r="L22" s="23"/>
      <c r="M22" s="23"/>
      <c r="N22" s="23"/>
      <c r="O22" s="23"/>
      <c r="P22" s="23"/>
      <c r="Q22" s="23"/>
      <c r="R22" s="23"/>
      <c r="S22" s="23"/>
      <c r="T22" s="23"/>
      <c r="U22" s="23"/>
      <c r="V22" s="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6"/>
  <sheetViews>
    <sheetView workbookViewId="0">
      <selection activeCell="Q26" sqref="Q26"/>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8.570312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25</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23</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88" t="s">
        <v>27</v>
      </c>
      <c r="C7" s="88"/>
      <c r="D7" s="35"/>
      <c r="E7" s="35"/>
      <c r="F7" s="35"/>
      <c r="G7" s="35"/>
      <c r="H7" s="35"/>
      <c r="I7" s="35"/>
      <c r="J7" s="35"/>
      <c r="K7" s="35"/>
      <c r="L7" s="35"/>
      <c r="M7" s="33"/>
      <c r="N7" s="9"/>
      <c r="O7" s="9"/>
      <c r="P7" s="9"/>
      <c r="Q7" s="9"/>
      <c r="R7" s="9"/>
      <c r="S7" s="9"/>
      <c r="T7" s="9"/>
      <c r="U7" s="9"/>
      <c r="V7" s="9"/>
    </row>
    <row r="8" spans="1:22" ht="12.95" customHeight="1">
      <c r="A8" s="9"/>
      <c r="B8" s="88" t="s">
        <v>13</v>
      </c>
      <c r="C8" s="88"/>
      <c r="D8" s="35"/>
      <c r="E8" s="35"/>
      <c r="F8" s="35"/>
      <c r="G8" s="35"/>
      <c r="H8" s="35"/>
      <c r="I8" s="35"/>
      <c r="J8" s="35"/>
      <c r="K8" s="35"/>
      <c r="L8" s="35"/>
      <c r="M8" s="33"/>
      <c r="N8" s="9"/>
      <c r="O8" s="9"/>
      <c r="P8" s="9"/>
      <c r="Q8" s="9"/>
      <c r="R8" s="9"/>
      <c r="S8" s="9"/>
      <c r="T8" s="9"/>
      <c r="U8" s="9"/>
      <c r="V8" s="9"/>
    </row>
    <row r="9" spans="1:22" ht="12.95" customHeight="1">
      <c r="A9" s="9"/>
      <c r="B9" s="88" t="s">
        <v>28</v>
      </c>
      <c r="C9" s="88"/>
      <c r="D9" s="35"/>
      <c r="E9" s="35"/>
      <c r="F9" s="35"/>
      <c r="G9" s="35"/>
      <c r="H9" s="35"/>
      <c r="I9" s="35"/>
      <c r="J9" s="35"/>
      <c r="K9" s="35"/>
      <c r="L9" s="35"/>
      <c r="M9" s="33"/>
      <c r="N9" s="9"/>
      <c r="O9" s="9"/>
      <c r="P9" s="9"/>
      <c r="Q9" s="9"/>
      <c r="R9" s="9"/>
      <c r="S9" s="9"/>
      <c r="T9" s="9"/>
      <c r="U9" s="9"/>
      <c r="V9" s="9"/>
    </row>
    <row r="10" spans="1:22" ht="12.95" customHeight="1">
      <c r="A10" s="9"/>
      <c r="B10" s="24"/>
      <c r="C10" s="24"/>
      <c r="D10" s="9"/>
      <c r="E10" s="9"/>
      <c r="F10" s="9"/>
      <c r="G10" s="25"/>
      <c r="H10" s="9"/>
      <c r="I10" s="9"/>
      <c r="J10" s="9"/>
      <c r="K10" s="26"/>
      <c r="L10" s="9"/>
      <c r="M10" s="9"/>
      <c r="N10" s="9"/>
      <c r="O10" s="9"/>
      <c r="P10" s="9"/>
      <c r="Q10" s="9"/>
      <c r="R10" s="9"/>
      <c r="S10" s="9"/>
      <c r="T10" s="9"/>
      <c r="U10" s="9"/>
      <c r="V10" s="9"/>
    </row>
    <row r="11" spans="1:22" s="7" customFormat="1" ht="14.1" customHeight="1">
      <c r="A11" s="23"/>
      <c r="B11" s="23"/>
      <c r="C11" s="23"/>
      <c r="D11" s="23"/>
      <c r="E11" s="23"/>
      <c r="F11" s="23"/>
      <c r="G11" s="23"/>
      <c r="H11" s="23"/>
      <c r="I11" s="23"/>
      <c r="J11" s="23"/>
      <c r="K11" s="72"/>
      <c r="L11" s="20"/>
      <c r="M11" s="72"/>
      <c r="N11" s="37"/>
      <c r="O11" s="37"/>
      <c r="P11" s="23"/>
      <c r="Q11" s="23"/>
      <c r="R11" s="23"/>
      <c r="S11" s="23"/>
      <c r="T11" s="23"/>
      <c r="U11" s="23"/>
      <c r="V11" s="23"/>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25" customHeight="1" thickBot="1">
      <c r="A13" s="42"/>
      <c r="B13" s="112" t="s">
        <v>7</v>
      </c>
      <c r="C13" s="112" t="s">
        <v>41</v>
      </c>
      <c r="D13" s="55" t="s">
        <v>2</v>
      </c>
      <c r="E13" s="113" t="s">
        <v>0</v>
      </c>
      <c r="F13" s="114" t="s">
        <v>1</v>
      </c>
      <c r="G13" s="114" t="s">
        <v>3</v>
      </c>
      <c r="H13" s="115" t="s">
        <v>4</v>
      </c>
      <c r="I13" s="95" t="s">
        <v>5</v>
      </c>
      <c r="J13" s="23"/>
      <c r="K13" s="61" t="s">
        <v>66</v>
      </c>
      <c r="L13" s="62"/>
      <c r="M13" s="5"/>
      <c r="N13" s="36"/>
      <c r="O13" s="23"/>
      <c r="P13" s="23"/>
      <c r="Q13" s="61" t="s">
        <v>69</v>
      </c>
      <c r="R13" s="62"/>
      <c r="S13" s="5"/>
      <c r="T13" s="36"/>
      <c r="U13" s="23"/>
      <c r="V13" s="23"/>
    </row>
    <row r="14" spans="1:22" s="7" customFormat="1" ht="17.100000000000001" customHeight="1">
      <c r="A14" s="49">
        <v>1</v>
      </c>
      <c r="B14" s="107" t="s">
        <v>12</v>
      </c>
      <c r="C14" s="108">
        <v>4154</v>
      </c>
      <c r="D14" s="111">
        <f>COUNT(N14,O18,N22,U15,U18)</f>
        <v>1</v>
      </c>
      <c r="E14" s="21">
        <f>IF(N14&gt;O14,1,0)+IF(O18&gt;N18,1,0)+IF(N22&gt;O22,1,0)+IF(U15&gt;T15,1,0)+IF(U18&gt;T18,1,0)</f>
        <v>1</v>
      </c>
      <c r="F14" s="21">
        <f>IF(N14&lt;O14,1,0)+IF(O18&lt;N18,1,0)+IF(N22&lt;O22,1,0)+IF(U15&lt;T15,1,0)+IF(U18&lt;T18,1,0)</f>
        <v>0</v>
      </c>
      <c r="G14" s="21">
        <f>SUM(N14+O18+N22+T15+U18)</f>
        <v>3</v>
      </c>
      <c r="H14" s="21">
        <f>VALUE(O14+N18+O22+U15+T18)</f>
        <v>0</v>
      </c>
      <c r="I14" s="22">
        <f>AVERAGE(G14-H14)</f>
        <v>3</v>
      </c>
      <c r="J14" s="23"/>
      <c r="K14" s="2" t="str">
        <f>B14</f>
        <v>CT PORTO CRISTO</v>
      </c>
      <c r="L14" s="14"/>
      <c r="M14" s="32" t="str">
        <f>B19</f>
        <v>DESCANSA</v>
      </c>
      <c r="N14" s="120"/>
      <c r="O14" s="120"/>
      <c r="P14" s="23"/>
      <c r="Q14" s="2" t="str">
        <f>B17</f>
        <v>CT FELANITX</v>
      </c>
      <c r="R14" s="14" t="s">
        <v>6</v>
      </c>
      <c r="S14" s="2" t="str">
        <f>B18</f>
        <v>TC BINISSALEM</v>
      </c>
      <c r="T14" s="28"/>
      <c r="U14" s="28"/>
      <c r="V14" s="23"/>
    </row>
    <row r="15" spans="1:22" s="7" customFormat="1" ht="17.100000000000001" customHeight="1">
      <c r="A15" s="51">
        <v>2</v>
      </c>
      <c r="B15" s="52" t="s">
        <v>43</v>
      </c>
      <c r="C15" s="109">
        <v>5640</v>
      </c>
      <c r="D15" s="15">
        <f>COUNT(O15,O19,N23,U16,T18)</f>
        <v>2</v>
      </c>
      <c r="E15" s="15">
        <f>IF(N15&lt;O15,1,0)+IF(O19&gt;N19,1,0)+IF(N23&gt;O23,1,0)+IF(U16&gt;T16,1,0)+IF(T18&gt;U18,1,0)</f>
        <v>2</v>
      </c>
      <c r="F15" s="15">
        <f>IF(N15&gt;O15,1,0)+IF(O19&lt;N19,1,0)+IF(N23&lt;O23,1,0)+IF(U16&lt;T16,1,0)+IF(T18&lt;U18,1,0)</f>
        <v>0</v>
      </c>
      <c r="G15" s="15">
        <f>VALUE(O15+O19+N23+U16+T18)</f>
        <v>6</v>
      </c>
      <c r="H15" s="15">
        <f>VALUE(N15+N19+O23+T16+U18)</f>
        <v>0</v>
      </c>
      <c r="I15" s="16">
        <f>AVERAGE(G15-H15)</f>
        <v>6</v>
      </c>
      <c r="J15" s="23"/>
      <c r="K15" s="2" t="str">
        <f>B18</f>
        <v>TC BINISSALEM</v>
      </c>
      <c r="L15" s="14" t="s">
        <v>6</v>
      </c>
      <c r="M15" s="3" t="str">
        <f>B15</f>
        <v>SANTA MARIA TC "A"</v>
      </c>
      <c r="N15" s="135">
        <v>0</v>
      </c>
      <c r="O15" s="135">
        <v>3</v>
      </c>
      <c r="P15" s="23"/>
      <c r="Q15" s="3" t="str">
        <f>B14</f>
        <v>CT PORTO CRISTO</v>
      </c>
      <c r="R15" s="14" t="s">
        <v>6</v>
      </c>
      <c r="S15" s="2" t="str">
        <f>B16</f>
        <v>SANTA MARIA TC "B"</v>
      </c>
      <c r="T15" s="28"/>
      <c r="U15" s="28"/>
      <c r="V15" s="23"/>
    </row>
    <row r="16" spans="1:22" s="7" customFormat="1" ht="17.100000000000001" customHeight="1">
      <c r="A16" s="51">
        <v>3</v>
      </c>
      <c r="B16" s="52" t="s">
        <v>44</v>
      </c>
      <c r="C16" s="109">
        <v>8073</v>
      </c>
      <c r="D16" s="15">
        <f>COUNT(N16,O20,O23,T15,T20)</f>
        <v>1</v>
      </c>
      <c r="E16" s="15">
        <f>IF(N16&gt;O16,1,0)+IF(O20&gt;N20,1,0)+IF(O23&gt;N23,1,0)+IF(U15&gt;T15,1,0)+IF(T20&gt;U20,1,0)</f>
        <v>1</v>
      </c>
      <c r="F16" s="17">
        <f>IF(N16&lt;O16,1,0)+IF(O20&lt;N20,1,0)+IF(O23&lt;N23,1,0)+IF(U15&lt;T15,1,0)+IF(T20&lt;U20,1,0)</f>
        <v>0</v>
      </c>
      <c r="G16" s="15">
        <f>VALUE(N16+O20+O23+U15+T20)</f>
        <v>3</v>
      </c>
      <c r="H16" s="15">
        <f>VALUE(O16+N20+N23+T15+U20)</f>
        <v>0</v>
      </c>
      <c r="I16" s="16">
        <f>AVERAGE(G16-H16)</f>
        <v>3</v>
      </c>
      <c r="J16" s="23"/>
      <c r="K16" s="2" t="str">
        <f>B16</f>
        <v>SANTA MARIA TC "B"</v>
      </c>
      <c r="L16" s="14" t="s">
        <v>6</v>
      </c>
      <c r="M16" s="3" t="str">
        <f>B17</f>
        <v>CT FELANITX</v>
      </c>
      <c r="N16" s="135">
        <v>3</v>
      </c>
      <c r="O16" s="135">
        <v>0</v>
      </c>
      <c r="P16" s="23"/>
      <c r="Q16" s="30" t="str">
        <f>B19</f>
        <v>DESCANSA</v>
      </c>
      <c r="R16" s="14"/>
      <c r="S16" s="29" t="str">
        <f>B15</f>
        <v>SANTA MARIA TC "A"</v>
      </c>
      <c r="T16" s="120"/>
      <c r="U16" s="120"/>
      <c r="V16" s="23"/>
    </row>
    <row r="17" spans="1:22" s="7" customFormat="1" ht="17.100000000000001" customHeight="1">
      <c r="A17" s="60">
        <v>4</v>
      </c>
      <c r="B17" s="52" t="s">
        <v>15</v>
      </c>
      <c r="C17" s="109">
        <v>9658</v>
      </c>
      <c r="D17" s="15">
        <f>COUNT(O16,N19,O22,T14,T19)</f>
        <v>2</v>
      </c>
      <c r="E17" s="15">
        <f>IF(O16&gt;N16,1,0)+IF(N19&gt;O19,1,0)+IF(O22&gt;N22,1,0)+IF(U14&gt;T14,1,0)+IF(T19&gt;U19,1,0)</f>
        <v>0</v>
      </c>
      <c r="F17" s="15">
        <f>IF(O16&lt;N16,1,0)+IF(N19&lt;O19,1,0)+IF(O22&lt;N22,1,0)+IF(U14&lt;T14,1,0)+IF(T19&lt;U19,1,0)</f>
        <v>2</v>
      </c>
      <c r="G17" s="15">
        <f>VALUE(O16+N19+O22+T14+T19)</f>
        <v>0</v>
      </c>
      <c r="H17" s="15">
        <f>VALUE(N16+O19+N22+U14+U19)</f>
        <v>6</v>
      </c>
      <c r="I17" s="16">
        <f>AVERAGE(G17-H17)</f>
        <v>-6</v>
      </c>
      <c r="J17" s="23"/>
      <c r="K17" s="61" t="s">
        <v>76</v>
      </c>
      <c r="L17" s="62"/>
      <c r="M17" s="5"/>
      <c r="N17" s="6"/>
      <c r="P17" s="23"/>
      <c r="Q17" s="61" t="s">
        <v>70</v>
      </c>
      <c r="R17" s="62"/>
      <c r="S17" s="5"/>
      <c r="T17" s="36"/>
      <c r="U17" s="33"/>
      <c r="V17" s="23"/>
    </row>
    <row r="18" spans="1:22" s="23" customFormat="1" ht="17.100000000000001" customHeight="1" thickBot="1">
      <c r="A18" s="53">
        <v>5</v>
      </c>
      <c r="B18" s="102" t="s">
        <v>50</v>
      </c>
      <c r="C18" s="110">
        <v>9658</v>
      </c>
      <c r="D18" s="18">
        <f>COUNT(N15,N18,O24,T14,U20)</f>
        <v>2</v>
      </c>
      <c r="E18" s="18">
        <f>IF(N15&gt;O15,1,0)+IF(N18&gt;O18,1,0)+IF(O24&gt;N24,1,0)+IF(T14&lt;U14,1,0)+IF(U20&gt;T20,1,0)</f>
        <v>0</v>
      </c>
      <c r="F18" s="18">
        <f>D18-E18</f>
        <v>2</v>
      </c>
      <c r="G18" s="18">
        <f>VALUE(N15+N18+O24+U14+U20)</f>
        <v>0</v>
      </c>
      <c r="H18" s="18">
        <f>VALUE(O15+O18+N24+T14+T20)</f>
        <v>6</v>
      </c>
      <c r="I18" s="19">
        <f>AVERAGE(G18-H18)</f>
        <v>-6</v>
      </c>
      <c r="K18" s="2" t="str">
        <f>B18</f>
        <v>TC BINISSALEM</v>
      </c>
      <c r="L18" s="14" t="s">
        <v>6</v>
      </c>
      <c r="M18" s="8" t="str">
        <f>B14</f>
        <v>CT PORTO CRISTO</v>
      </c>
      <c r="N18" s="135">
        <v>0</v>
      </c>
      <c r="O18" s="135">
        <v>3</v>
      </c>
      <c r="Q18" s="2" t="str">
        <f>B15</f>
        <v>SANTA MARIA TC "A"</v>
      </c>
      <c r="R18" s="14" t="s">
        <v>6</v>
      </c>
      <c r="S18" s="2" t="str">
        <f>B14</f>
        <v>CT PORTO CRISTO</v>
      </c>
      <c r="T18" s="28"/>
      <c r="U18" s="28"/>
    </row>
    <row r="19" spans="1:22" s="23" customFormat="1" ht="17.100000000000001" customHeight="1">
      <c r="A19" s="74"/>
      <c r="B19" s="75" t="s">
        <v>11</v>
      </c>
      <c r="C19" s="101"/>
      <c r="D19" s="76"/>
      <c r="E19" s="76"/>
      <c r="F19" s="76"/>
      <c r="G19" s="76"/>
      <c r="H19" s="76"/>
      <c r="I19" s="76"/>
      <c r="K19" s="2" t="str">
        <f>B17</f>
        <v>CT FELANITX</v>
      </c>
      <c r="L19" s="14" t="s">
        <v>6</v>
      </c>
      <c r="M19" s="8" t="str">
        <f>B15</f>
        <v>SANTA MARIA TC "A"</v>
      </c>
      <c r="N19" s="135">
        <v>0</v>
      </c>
      <c r="O19" s="135">
        <v>3</v>
      </c>
      <c r="Q19" s="2" t="str">
        <f>B17</f>
        <v>CT FELANITX</v>
      </c>
      <c r="R19" s="14"/>
      <c r="S19" s="31" t="str">
        <f>B19</f>
        <v>DESCANSA</v>
      </c>
      <c r="T19" s="120"/>
      <c r="U19" s="120"/>
    </row>
    <row r="20" spans="1:22" s="23" customFormat="1" ht="17.100000000000001" customHeight="1">
      <c r="K20" s="30" t="str">
        <f>B19</f>
        <v>DESCANSA</v>
      </c>
      <c r="L20" s="14"/>
      <c r="M20" s="8" t="str">
        <f>B16</f>
        <v>SANTA MARIA TC "B"</v>
      </c>
      <c r="N20" s="120"/>
      <c r="O20" s="120"/>
      <c r="Q20" s="2" t="str">
        <f>B16</f>
        <v>SANTA MARIA TC "B"</v>
      </c>
      <c r="R20" s="14" t="s">
        <v>6</v>
      </c>
      <c r="S20" s="8" t="str">
        <f>B18</f>
        <v>TC BINISSALEM</v>
      </c>
      <c r="T20" s="28"/>
      <c r="U20" s="28"/>
    </row>
    <row r="21" spans="1:22" s="7" customFormat="1" ht="17.100000000000001" customHeight="1">
      <c r="A21" s="23"/>
      <c r="B21" s="23"/>
      <c r="C21" s="23"/>
      <c r="D21" s="23"/>
      <c r="E21" s="23"/>
      <c r="F21" s="23"/>
      <c r="G21" s="23"/>
      <c r="H21" s="23"/>
      <c r="I21" s="23"/>
      <c r="J21" s="23"/>
      <c r="K21" s="61" t="s">
        <v>77</v>
      </c>
      <c r="L21" s="62"/>
      <c r="M21" s="5"/>
      <c r="N21" s="6"/>
      <c r="P21" s="23"/>
      <c r="Q21" s="20"/>
      <c r="R21" s="20"/>
      <c r="S21" s="20"/>
      <c r="T21" s="37"/>
      <c r="U21" s="37"/>
      <c r="V21" s="23"/>
    </row>
    <row r="22" spans="1:22" s="7" customFormat="1" ht="17.100000000000001" customHeight="1">
      <c r="A22" s="23"/>
      <c r="B22" s="23"/>
      <c r="C22" s="23"/>
      <c r="D22" s="23"/>
      <c r="E22" s="23"/>
      <c r="F22" s="23"/>
      <c r="G22" s="23"/>
      <c r="H22" s="23"/>
      <c r="I22" s="23"/>
      <c r="J22" s="23"/>
      <c r="K22" s="2" t="str">
        <f>B14</f>
        <v>CT PORTO CRISTO</v>
      </c>
      <c r="L22" s="14" t="s">
        <v>6</v>
      </c>
      <c r="M22" s="2" t="str">
        <f>B17</f>
        <v>CT FELANITX</v>
      </c>
      <c r="N22" s="4"/>
      <c r="O22" s="4"/>
      <c r="P22" s="23"/>
      <c r="Q22" s="23"/>
      <c r="R22" s="23"/>
      <c r="S22" s="23"/>
      <c r="T22" s="23"/>
      <c r="U22" s="23"/>
      <c r="V22" s="23"/>
    </row>
    <row r="23" spans="1:22" s="7" customFormat="1" ht="17.100000000000001" customHeight="1">
      <c r="A23" s="9"/>
      <c r="B23" s="41"/>
      <c r="C23" s="41"/>
      <c r="D23" s="9"/>
      <c r="E23" s="9"/>
      <c r="F23" s="9"/>
      <c r="G23" s="9"/>
      <c r="H23" s="9"/>
      <c r="I23" s="23"/>
      <c r="J23" s="23"/>
      <c r="K23" s="3" t="str">
        <f>B15</f>
        <v>SANTA MARIA TC "A"</v>
      </c>
      <c r="L23" s="14" t="s">
        <v>6</v>
      </c>
      <c r="M23" s="2" t="str">
        <f>B16</f>
        <v>SANTA MARIA TC "B"</v>
      </c>
      <c r="N23" s="4"/>
      <c r="O23" s="4"/>
      <c r="P23" s="23"/>
      <c r="Q23" s="23"/>
      <c r="R23" s="23"/>
      <c r="S23" s="23"/>
      <c r="T23" s="23"/>
      <c r="U23" s="23"/>
      <c r="V23" s="23"/>
    </row>
    <row r="24" spans="1:22" s="7" customFormat="1" ht="17.100000000000001" customHeight="1">
      <c r="A24" s="23"/>
      <c r="B24" s="23"/>
      <c r="C24" s="23"/>
      <c r="D24" s="23"/>
      <c r="E24" s="23"/>
      <c r="F24" s="23"/>
      <c r="G24" s="23"/>
      <c r="H24" s="23"/>
      <c r="I24" s="23"/>
      <c r="J24" s="23"/>
      <c r="K24" s="30" t="str">
        <f>B19</f>
        <v>DESCANSA</v>
      </c>
      <c r="L24" s="14"/>
      <c r="M24" s="8" t="str">
        <f>B18</f>
        <v>TC BINISSALEM</v>
      </c>
      <c r="N24" s="120"/>
      <c r="O24" s="120"/>
      <c r="P24" s="23"/>
      <c r="Q24" s="23"/>
      <c r="R24" s="23"/>
      <c r="S24" s="23"/>
      <c r="T24" s="23"/>
      <c r="U24" s="23"/>
      <c r="V24" s="23"/>
    </row>
    <row r="25" spans="1:22" ht="13.5" customHeight="1">
      <c r="A25" s="23"/>
      <c r="B25" s="23"/>
      <c r="C25" s="23"/>
      <c r="D25" s="23"/>
      <c r="E25" s="23"/>
      <c r="F25" s="23"/>
      <c r="G25" s="23"/>
      <c r="H25" s="23"/>
      <c r="I25" s="23"/>
      <c r="J25" s="23"/>
      <c r="K25" s="23"/>
      <c r="L25" s="23"/>
      <c r="M25" s="23"/>
      <c r="N25" s="23"/>
      <c r="O25" s="23"/>
      <c r="P25" s="23"/>
      <c r="Q25" s="23"/>
      <c r="R25" s="23"/>
      <c r="S25" s="23"/>
      <c r="T25" s="23"/>
      <c r="U25" s="23"/>
      <c r="V25" s="9"/>
    </row>
    <row r="26" spans="1:22" s="23" customFormat="1" ht="12.95" customHeight="1">
      <c r="A26" s="44"/>
      <c r="B26" s="47"/>
      <c r="C26" s="47"/>
      <c r="D26" s="43"/>
      <c r="E26" s="43"/>
      <c r="F26" s="43"/>
      <c r="G26" s="43"/>
      <c r="H26" s="43"/>
      <c r="I26" s="43"/>
      <c r="K26" s="20"/>
      <c r="L26" s="20"/>
      <c r="M26" s="20"/>
      <c r="N26" s="37"/>
      <c r="O26" s="37"/>
      <c r="Q26" s="20"/>
      <c r="R26" s="20"/>
      <c r="S26" s="46"/>
      <c r="T26" s="37"/>
      <c r="U26" s="37"/>
    </row>
  </sheetData>
  <pageMargins left="0.7" right="0.7" top="0.75" bottom="0.75" header="0.3" footer="0.3"/>
  <pageSetup paperSize="9" orientation="portrait" r:id="rId1"/>
  <ignoredErrors>
    <ignoredError sqref="K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
  <sheetViews>
    <sheetView workbookViewId="0">
      <selection activeCell="I29" sqref="I29"/>
    </sheetView>
  </sheetViews>
  <sheetFormatPr baseColWidth="10" defaultRowHeight="15"/>
  <cols>
    <col min="1" max="1" width="3.7109375" customWidth="1"/>
    <col min="2" max="2" width="23" customWidth="1"/>
    <col min="3" max="3" width="12.42578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52</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1" t="s">
        <v>79</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1" t="s">
        <v>17</v>
      </c>
      <c r="C5" s="27"/>
      <c r="D5" s="9"/>
      <c r="E5" s="9"/>
      <c r="F5" s="9"/>
      <c r="G5" s="25"/>
      <c r="H5" s="9"/>
      <c r="I5" s="9"/>
      <c r="J5" s="9"/>
      <c r="K5" s="26"/>
      <c r="L5" s="9"/>
      <c r="M5" s="9"/>
      <c r="N5" s="9"/>
      <c r="O5" s="9"/>
      <c r="P5" s="9"/>
      <c r="Q5" s="9"/>
      <c r="R5" s="9"/>
      <c r="S5" s="9"/>
      <c r="T5" s="9"/>
      <c r="U5" s="9"/>
      <c r="V5" s="9"/>
    </row>
    <row r="6" spans="1:22" ht="12.95" customHeight="1">
      <c r="A6" s="9"/>
      <c r="B6" s="26" t="s">
        <v>26</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88" t="s">
        <v>27</v>
      </c>
      <c r="C8" s="34"/>
      <c r="D8" s="35"/>
      <c r="E8" s="35"/>
      <c r="F8" s="35"/>
      <c r="G8" s="35"/>
      <c r="H8" s="35"/>
      <c r="I8" s="35"/>
      <c r="J8" s="35"/>
      <c r="K8" s="35"/>
      <c r="L8" s="35"/>
      <c r="M8" s="33"/>
      <c r="N8" s="9"/>
      <c r="O8" s="9"/>
      <c r="P8" s="9"/>
      <c r="Q8" s="9"/>
      <c r="R8" s="9"/>
      <c r="S8" s="9"/>
      <c r="T8" s="9"/>
      <c r="U8" s="9"/>
      <c r="V8" s="9"/>
    </row>
    <row r="9" spans="1:22" ht="12.95" customHeight="1">
      <c r="A9" s="9"/>
      <c r="B9" s="88" t="s">
        <v>13</v>
      </c>
      <c r="C9" s="34"/>
      <c r="D9" s="35"/>
      <c r="E9" s="35"/>
      <c r="F9" s="35"/>
      <c r="G9" s="35"/>
      <c r="H9" s="35"/>
      <c r="I9" s="35"/>
      <c r="J9" s="35"/>
      <c r="K9" s="35"/>
      <c r="L9" s="35"/>
      <c r="M9" s="33"/>
      <c r="N9" s="9"/>
      <c r="O9" s="9"/>
      <c r="P9" s="9"/>
      <c r="Q9" s="9"/>
      <c r="R9" s="9"/>
      <c r="S9" s="9"/>
      <c r="T9" s="9"/>
      <c r="U9" s="9"/>
      <c r="V9" s="9"/>
    </row>
    <row r="10" spans="1:22" ht="12.95" customHeight="1">
      <c r="A10" s="9"/>
      <c r="B10" s="88" t="s">
        <v>28</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23" customFormat="1" ht="14.1" customHeight="1" thickBot="1">
      <c r="A12" s="44"/>
      <c r="B12" s="47"/>
      <c r="C12" s="47"/>
      <c r="D12" s="43"/>
      <c r="E12" s="43"/>
      <c r="F12" s="43"/>
      <c r="G12" s="43"/>
      <c r="H12" s="43"/>
      <c r="I12" s="43"/>
      <c r="K12" s="20"/>
      <c r="L12" s="20"/>
      <c r="M12" s="20"/>
      <c r="N12" s="37"/>
      <c r="O12" s="37"/>
      <c r="Q12" s="20"/>
      <c r="R12" s="20"/>
      <c r="S12" s="20"/>
      <c r="T12" s="37"/>
      <c r="U12" s="37"/>
    </row>
    <row r="13" spans="1:22" s="7" customFormat="1" ht="17.100000000000001" customHeight="1" thickBot="1">
      <c r="A13" s="10"/>
      <c r="B13" s="1" t="s">
        <v>7</v>
      </c>
      <c r="C13" s="1" t="s">
        <v>24</v>
      </c>
      <c r="D13" s="55" t="s">
        <v>2</v>
      </c>
      <c r="E13" s="56" t="s">
        <v>0</v>
      </c>
      <c r="F13" s="57" t="s">
        <v>1</v>
      </c>
      <c r="G13" s="57" t="s">
        <v>3</v>
      </c>
      <c r="H13" s="58" t="s">
        <v>4</v>
      </c>
      <c r="I13" s="95" t="s">
        <v>5</v>
      </c>
      <c r="J13" s="23"/>
      <c r="K13" s="61" t="s">
        <v>53</v>
      </c>
      <c r="L13" s="62"/>
      <c r="M13" s="5"/>
      <c r="N13" s="36"/>
      <c r="O13" s="23"/>
      <c r="P13" s="23"/>
      <c r="Q13" s="61" t="s">
        <v>78</v>
      </c>
      <c r="R13" s="62"/>
      <c r="S13" s="5"/>
      <c r="T13" s="36"/>
      <c r="U13" s="23"/>
      <c r="V13" s="23"/>
    </row>
    <row r="14" spans="1:22" s="7" customFormat="1" ht="17.100000000000001" customHeight="1">
      <c r="A14" s="49">
        <v>1</v>
      </c>
      <c r="B14" s="92" t="s">
        <v>50</v>
      </c>
      <c r="C14" s="96">
        <v>32263</v>
      </c>
      <c r="D14" s="11">
        <f>COUNT(N14,O17,T14,N22,N25,U22)</f>
        <v>0</v>
      </c>
      <c r="E14" s="12">
        <f>IF(N14&gt;O14,1,0)+IF(O17&gt;N17,1,0)+IF(T14&gt;U14,1,0)+IF(N25&gt;O25,1,0)+IF(U22&gt;T22,1,0)</f>
        <v>0</v>
      </c>
      <c r="F14" s="12">
        <f>IF(N14&lt;O14,1,0)+IF(O17&lt;N17,1,0)+IF(T14&lt;U14,1,0)+IF(N25&lt;O25,1,0)+IF(U22&lt;T22,1,0)</f>
        <v>0</v>
      </c>
      <c r="G14" s="12">
        <f>VALUE(N14+O17+T14+N25+U22)</f>
        <v>0</v>
      </c>
      <c r="H14" s="12">
        <f>VALUE(O14+N17+U14+O25+T22)</f>
        <v>0</v>
      </c>
      <c r="I14" s="13">
        <f>AVERAGE(G14-H14)</f>
        <v>0</v>
      </c>
      <c r="J14" s="45"/>
      <c r="K14" s="2" t="str">
        <f>B14</f>
        <v>TC BINISSALEM</v>
      </c>
      <c r="L14" s="14" t="s">
        <v>6</v>
      </c>
      <c r="M14" s="89" t="str">
        <f>B17</f>
        <v>DESCANSA</v>
      </c>
      <c r="N14" s="120"/>
      <c r="O14" s="120"/>
      <c r="Q14" s="2" t="str">
        <f>B14</f>
        <v>TC BINISSALEM</v>
      </c>
      <c r="R14" s="14" t="s">
        <v>6</v>
      </c>
      <c r="S14" s="29" t="str">
        <f>B15</f>
        <v>SANTA MARIA TC</v>
      </c>
      <c r="T14" s="28"/>
      <c r="U14" s="28"/>
      <c r="V14" s="23"/>
    </row>
    <row r="15" spans="1:22" s="7" customFormat="1" ht="17.100000000000001" customHeight="1">
      <c r="A15" s="51">
        <v>2</v>
      </c>
      <c r="B15" s="93" t="s">
        <v>10</v>
      </c>
      <c r="C15" s="97">
        <v>39831</v>
      </c>
      <c r="D15" s="15">
        <f>COUNT(N15,O18,U14,O26,O23,T22)</f>
        <v>1</v>
      </c>
      <c r="E15" s="15">
        <f>IF(N15&gt;O15,1,0)+IF(O18&gt;N18,1,0)+IF(U14&gt;T14,1,0)+IF(O23&gt;N23,1,0)+IF(T22&gt;U22,1,0)</f>
        <v>1</v>
      </c>
      <c r="F15" s="15">
        <f>IF(N15&lt;O15,1,0)+IF(O18&lt;N18,1,0)+IF(U14&lt;T14,1,0)+IF(O23&lt;N23,1,0)+IF(T22&lt;U22,1,0)</f>
        <v>0</v>
      </c>
      <c r="G15" s="15">
        <f>VALUE(N15+O18+U14+O23+T22)</f>
        <v>3</v>
      </c>
      <c r="H15" s="15">
        <f>VALUE(O15+N18+T14+N23+U22)</f>
        <v>2</v>
      </c>
      <c r="I15" s="16">
        <f>AVERAGE(G15-H15)</f>
        <v>1</v>
      </c>
      <c r="J15" s="45"/>
      <c r="K15" s="2" t="str">
        <f>B15</f>
        <v>SANTA MARIA TC</v>
      </c>
      <c r="L15" s="14" t="s">
        <v>6</v>
      </c>
      <c r="M15" s="3" t="str">
        <f>B16</f>
        <v>SA POBLA TC</v>
      </c>
      <c r="N15" s="4">
        <v>3</v>
      </c>
      <c r="O15" s="4">
        <v>2</v>
      </c>
      <c r="Q15" s="3" t="str">
        <f>B16</f>
        <v>SA POBLA TC</v>
      </c>
      <c r="R15" s="14" t="s">
        <v>6</v>
      </c>
      <c r="S15" s="90" t="str">
        <f>B17</f>
        <v>DESCANSA</v>
      </c>
      <c r="T15" s="120"/>
      <c r="U15" s="120"/>
      <c r="V15" s="23"/>
    </row>
    <row r="16" spans="1:22" s="7" customFormat="1" ht="17.100000000000001" customHeight="1" thickBot="1">
      <c r="A16" s="53">
        <v>3</v>
      </c>
      <c r="B16" s="117" t="s">
        <v>73</v>
      </c>
      <c r="C16" s="98" t="s">
        <v>42</v>
      </c>
      <c r="D16" s="18">
        <f>COUNT(O15,N17,T15)</f>
        <v>1</v>
      </c>
      <c r="E16" s="99">
        <f>IF(N17&gt;O17,1,0)+IF(O15&gt;N15,1,0)+IF(T15&gt;U15,1,0)+IF(N23&gt;O23,1,0)+IF(O25&gt;N25,1,0)</f>
        <v>0</v>
      </c>
      <c r="F16" s="99">
        <f>IF(N17&lt;O17,1,0)+IF(O15&lt;N15,1,0)+IF(T15&lt;U15,1,0)+IF(N23&lt;O23,1,0)+IF(O25&lt;N25,1,0)</f>
        <v>1</v>
      </c>
      <c r="G16" s="99">
        <f>VALUE(O15+N17+T15+N23+O25)</f>
        <v>2</v>
      </c>
      <c r="H16" s="99">
        <f>VALUE(N15+O17+U15+O23+N25)</f>
        <v>3</v>
      </c>
      <c r="I16" s="100">
        <f>AVERAGE(G16-H16)</f>
        <v>-1</v>
      </c>
      <c r="J16" s="23"/>
      <c r="K16" s="61" t="s">
        <v>54</v>
      </c>
      <c r="L16" s="62"/>
      <c r="M16" s="5"/>
      <c r="N16" s="36"/>
      <c r="O16" s="23"/>
      <c r="P16" s="23"/>
      <c r="Q16" s="23"/>
      <c r="R16" s="23"/>
      <c r="S16" s="23"/>
      <c r="T16" s="23"/>
      <c r="U16" s="23"/>
      <c r="V16" s="23"/>
    </row>
    <row r="17" spans="1:22" s="7" customFormat="1" ht="17.100000000000001" customHeight="1">
      <c r="A17" s="44"/>
      <c r="B17" s="116" t="s">
        <v>11</v>
      </c>
      <c r="C17" s="23"/>
      <c r="D17" s="79">
        <f>COUNT(O14,N18,U15)</f>
        <v>0</v>
      </c>
      <c r="E17" s="79">
        <f>IF(O14&gt;N14,1,0)+IF(N18&gt;O18,1,0)+IF(U15&gt;T15,1,0)</f>
        <v>0</v>
      </c>
      <c r="F17" s="79">
        <f>IF(O14&lt;N14,1,0)+IF(N18&lt;O18,1,0)+IF(U15&lt;T15,1,0)</f>
        <v>0</v>
      </c>
      <c r="G17" s="79">
        <f>VALUE(O14+N18+U15)</f>
        <v>0</v>
      </c>
      <c r="H17" s="79">
        <f>VALUE(N14+O18+T15)</f>
        <v>0</v>
      </c>
      <c r="I17" s="79">
        <f>AVERAGE(G17-H17)</f>
        <v>0</v>
      </c>
      <c r="J17" s="23"/>
      <c r="K17" s="3" t="str">
        <f>B16</f>
        <v>SA POBLA TC</v>
      </c>
      <c r="L17" s="14" t="s">
        <v>6</v>
      </c>
      <c r="M17" s="3" t="str">
        <f>B14</f>
        <v>TC BINISSALEM</v>
      </c>
      <c r="N17" s="28"/>
      <c r="O17" s="28"/>
      <c r="P17" s="23"/>
      <c r="Q17" s="23"/>
      <c r="R17" s="23"/>
      <c r="S17" s="23"/>
      <c r="T17" s="23"/>
      <c r="U17" s="23"/>
      <c r="V17" s="23"/>
    </row>
    <row r="18" spans="1:22" s="7" customFormat="1" ht="17.100000000000001" customHeight="1">
      <c r="A18" s="23"/>
      <c r="B18" s="23"/>
      <c r="C18" s="23"/>
      <c r="D18" s="23"/>
      <c r="E18" s="23"/>
      <c r="F18" s="23"/>
      <c r="G18" s="23"/>
      <c r="H18" s="23"/>
      <c r="I18" s="23"/>
      <c r="J18" s="23"/>
      <c r="K18" s="89" t="str">
        <f>B17</f>
        <v>DESCANSA</v>
      </c>
      <c r="L18" s="14" t="s">
        <v>6</v>
      </c>
      <c r="M18" s="3" t="str">
        <f>B15</f>
        <v>SANTA MARIA TC</v>
      </c>
      <c r="N18" s="120"/>
      <c r="O18" s="120"/>
      <c r="P18" s="23"/>
      <c r="Q18" s="23"/>
      <c r="R18" s="23"/>
      <c r="S18" s="23"/>
      <c r="T18" s="23"/>
      <c r="U18" s="23"/>
      <c r="V18" s="23"/>
    </row>
    <row r="19" spans="1:22" s="23" customFormat="1" ht="17.100000000000001" customHeight="1">
      <c r="A19" s="74"/>
      <c r="B19" s="75" t="s">
        <v>11</v>
      </c>
      <c r="C19" s="75"/>
      <c r="D19" s="76"/>
      <c r="E19" s="76"/>
      <c r="F19" s="76"/>
      <c r="G19" s="76"/>
      <c r="H19" s="76"/>
      <c r="I19" s="76"/>
      <c r="K19" s="77"/>
      <c r="L19" s="77"/>
      <c r="M19" s="77"/>
      <c r="N19" s="78"/>
      <c r="O19" s="78"/>
      <c r="P19" s="79"/>
      <c r="Q19" s="77"/>
      <c r="R19" s="77"/>
      <c r="S19" s="80"/>
      <c r="T19" s="78"/>
      <c r="U19" s="78"/>
    </row>
    <row r="20" spans="1:22" s="7" customFormat="1" ht="17.100000000000001" customHeight="1">
      <c r="A20" s="23"/>
      <c r="B20" s="23"/>
      <c r="C20" s="23"/>
      <c r="D20" s="23"/>
      <c r="E20" s="122"/>
      <c r="F20" s="23"/>
      <c r="G20" s="23"/>
      <c r="H20" s="23"/>
      <c r="I20" s="23"/>
      <c r="J20" s="23"/>
      <c r="K20" s="77"/>
      <c r="L20" s="77"/>
      <c r="M20" s="77"/>
      <c r="N20" s="78"/>
      <c r="O20" s="78"/>
      <c r="P20" s="79"/>
      <c r="Q20" s="79"/>
      <c r="R20" s="79"/>
      <c r="S20" s="79"/>
      <c r="T20" s="79"/>
      <c r="U20" s="79"/>
      <c r="V20" s="23"/>
    </row>
    <row r="21" spans="1:22" ht="17.100000000000001" customHeight="1">
      <c r="A21" s="23"/>
      <c r="B21" s="23"/>
      <c r="C21" s="23"/>
      <c r="D21" s="23"/>
      <c r="E21" s="122"/>
      <c r="F21" s="23"/>
      <c r="G21" s="23"/>
      <c r="H21" s="23"/>
      <c r="I21" s="23"/>
      <c r="J21" s="23"/>
      <c r="K21" s="61" t="s">
        <v>80</v>
      </c>
      <c r="L21" s="62"/>
      <c r="M21" s="5"/>
      <c r="N21" s="36"/>
      <c r="O21" s="23"/>
      <c r="P21" s="23"/>
      <c r="Q21" s="61" t="s">
        <v>82</v>
      </c>
      <c r="R21" s="62"/>
      <c r="S21" s="5"/>
      <c r="T21" s="36"/>
      <c r="U21" s="23"/>
      <c r="V21" s="9"/>
    </row>
    <row r="22" spans="1:22" ht="17.100000000000001" customHeight="1">
      <c r="A22" s="23"/>
      <c r="B22" s="23"/>
      <c r="C22" s="23"/>
      <c r="D22" s="23"/>
      <c r="E22" s="23"/>
      <c r="F22" s="23"/>
      <c r="G22" s="23"/>
      <c r="H22" s="23"/>
      <c r="I22" s="23"/>
      <c r="J22" s="23"/>
      <c r="K22" s="2" t="str">
        <f>B14</f>
        <v>TC BINISSALEM</v>
      </c>
      <c r="L22" s="14" t="s">
        <v>6</v>
      </c>
      <c r="M22" s="89" t="s">
        <v>11</v>
      </c>
      <c r="N22" s="120"/>
      <c r="O22" s="120"/>
      <c r="P22" s="7"/>
      <c r="Q22" s="2" t="str">
        <f>B15</f>
        <v>SANTA MARIA TC</v>
      </c>
      <c r="R22" s="14" t="s">
        <v>6</v>
      </c>
      <c r="S22" s="29" t="str">
        <f>B14</f>
        <v>TC BINISSALEM</v>
      </c>
      <c r="T22" s="28"/>
      <c r="U22" s="28"/>
      <c r="V22" s="9"/>
    </row>
    <row r="23" spans="1:22">
      <c r="K23" s="2" t="str">
        <f>B16</f>
        <v>SA POBLA TC</v>
      </c>
      <c r="L23" s="14" t="s">
        <v>6</v>
      </c>
      <c r="M23" s="3" t="str">
        <f>B15</f>
        <v>SANTA MARIA TC</v>
      </c>
      <c r="N23" s="4"/>
      <c r="O23" s="4"/>
      <c r="P23" s="7"/>
      <c r="Q23" s="3" t="str">
        <f>B16</f>
        <v>SA POBLA TC</v>
      </c>
      <c r="R23" s="14" t="s">
        <v>6</v>
      </c>
      <c r="S23" s="90" t="s">
        <v>11</v>
      </c>
      <c r="T23" s="120"/>
      <c r="U23" s="120"/>
    </row>
    <row r="24" spans="1:22">
      <c r="K24" s="61" t="s">
        <v>81</v>
      </c>
      <c r="L24" s="62"/>
      <c r="M24" s="5"/>
      <c r="N24" s="36"/>
      <c r="O24" s="23"/>
      <c r="P24" s="23"/>
      <c r="Q24" s="23"/>
      <c r="R24" s="23"/>
      <c r="S24" s="23"/>
      <c r="T24" s="23"/>
      <c r="U24" s="23"/>
    </row>
    <row r="25" spans="1:22">
      <c r="K25" s="3" t="str">
        <f>B14</f>
        <v>TC BINISSALEM</v>
      </c>
      <c r="L25" s="14" t="s">
        <v>6</v>
      </c>
      <c r="M25" s="3" t="str">
        <f>B16</f>
        <v>SA POBLA TC</v>
      </c>
      <c r="N25" s="28"/>
      <c r="O25" s="28"/>
      <c r="P25" s="23"/>
      <c r="Q25" s="23"/>
      <c r="R25" s="23"/>
      <c r="S25" s="23"/>
      <c r="T25" s="23"/>
      <c r="U25" s="23"/>
    </row>
    <row r="26" spans="1:22">
      <c r="K26" s="89" t="s">
        <v>11</v>
      </c>
      <c r="L26" s="14" t="s">
        <v>6</v>
      </c>
      <c r="M26" s="3" t="str">
        <f>B15</f>
        <v>SANTA MARIA TC</v>
      </c>
      <c r="N26" s="120"/>
      <c r="O26" s="120"/>
      <c r="P26" s="23"/>
      <c r="Q26" s="23"/>
      <c r="R26" s="23"/>
      <c r="S26" s="23"/>
      <c r="T26" s="23"/>
      <c r="U26"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SUB10M</vt:lpstr>
      <vt:lpstr>ALEM</vt:lpstr>
      <vt:lpstr>INFM</vt:lpstr>
      <vt:lpstr>CADM</vt:lpstr>
      <vt:lpstr>ALEF</vt:lpstr>
      <vt:lpstr>CADF</vt:lpstr>
      <vt:lpstr>JUNM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2023-03-13T11:53:10Z</dcterms:modified>
</cp:coreProperties>
</file>