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3"/>
  </bookViews>
  <sheets>
    <sheet name="BENJ MASC" sheetId="1" r:id="rId1"/>
    <sheet name="ALV MASC" sheetId="2" r:id="rId2"/>
    <sheet name="INF MASC" sheetId="3" r:id="rId3"/>
    <sheet name="CAD MASC" sheetId="4" r:id="rId4"/>
  </sheets>
  <externalReferences>
    <externalReference r:id="rId7"/>
    <externalReference r:id="rId8"/>
    <externalReference r:id="rId9"/>
    <externalReference r:id="rId10"/>
  </externalReferences>
  <definedNames>
    <definedName name="_Order1" hidden="1">255</definedName>
    <definedName name="Ciudad" localSheetId="1">'[1]Prep Torneo'!$A$11</definedName>
    <definedName name="Ciudad" localSheetId="3">'[2]Prep Torneo'!$A$11</definedName>
    <definedName name="Ciudad" localSheetId="2">'[3]Prep Torneo'!$A$11</definedName>
    <definedName name="Ciudad">'[4]Prep Torneo'!$A$11</definedName>
    <definedName name="Combo_MD" localSheetId="1" hidden="1">{"'Sheet5'!$A$1:$F$68"}</definedName>
    <definedName name="Combo_MD" localSheetId="0" hidden="1">{"'Sheet5'!$A$1:$F$68"}</definedName>
    <definedName name="Combo_MD" localSheetId="3" hidden="1">{"'Sheet5'!$A$1:$F$68"}</definedName>
    <definedName name="Combo_MD" localSheetId="2" hidden="1">{"'Sheet5'!$A$1:$F$68"}</definedName>
    <definedName name="Combo_MD" hidden="1">{"'Sheet5'!$A$1:$F$68"}</definedName>
    <definedName name="Combo_QD_32" localSheetId="1" hidden="1">{"'Sheet5'!$A$1:$F$68"}</definedName>
    <definedName name="Combo_QD_32" localSheetId="0" hidden="1">{"'Sheet5'!$A$1:$F$68"}</definedName>
    <definedName name="Combo_QD_32" localSheetId="3" hidden="1">{"'Sheet5'!$A$1:$F$68"}</definedName>
    <definedName name="Combo_QD_32" localSheetId="2" hidden="1">{"'Sheet5'!$A$1:$F$68"}</definedName>
    <definedName name="Combo_QD_32" hidden="1">{"'Sheet5'!$A$1:$F$68"}</definedName>
    <definedName name="Combo_Qual" localSheetId="1" hidden="1">{"'Sheet5'!$A$1:$F$68"}</definedName>
    <definedName name="Combo_Qual" localSheetId="0" hidden="1">{"'Sheet5'!$A$1:$F$68"}</definedName>
    <definedName name="Combo_Qual" localSheetId="3" hidden="1">{"'Sheet5'!$A$1:$F$68"}</definedName>
    <definedName name="Combo_Qual" localSheetId="2" hidden="1">{"'Sheet5'!$A$1:$F$68"}</definedName>
    <definedName name="Combo_Qual" hidden="1">{"'Sheet5'!$A$1:$F$68"}</definedName>
    <definedName name="Combo_Qual_128_8" localSheetId="1" hidden="1">{"'Sheet5'!$A$1:$F$68"}</definedName>
    <definedName name="Combo_Qual_128_8" localSheetId="0" hidden="1">{"'Sheet5'!$A$1:$F$68"}</definedName>
    <definedName name="Combo_Qual_128_8" localSheetId="3" hidden="1">{"'Sheet5'!$A$1:$F$68"}</definedName>
    <definedName name="Combo_Qual_128_8" localSheetId="2" hidden="1">{"'Sheet5'!$A$1:$F$68"}</definedName>
    <definedName name="Combo_Qual_128_8" hidden="1">{"'Sheet5'!$A$1:$F$68"}</definedName>
    <definedName name="Combo_Qual_64_8" localSheetId="1" hidden="1">{"'Sheet5'!$A$1:$F$68"}</definedName>
    <definedName name="Combo_Qual_64_8" localSheetId="0" hidden="1">{"'Sheet5'!$A$1:$F$68"}</definedName>
    <definedName name="Combo_Qual_64_8" localSheetId="3" hidden="1">{"'Sheet5'!$A$1:$F$68"}</definedName>
    <definedName name="Combo_Qual_64_8" localSheetId="2" hidden="1">{"'Sheet5'!$A$1:$F$68"}</definedName>
    <definedName name="Combo_Qual_64_8" hidden="1">{"'Sheet5'!$A$1:$F$68"}</definedName>
    <definedName name="Habil" localSheetId="1">'[1]Prep Torneo'!$E$11</definedName>
    <definedName name="Habil" localSheetId="3">'[2]Prep Torneo'!$E$11</definedName>
    <definedName name="Habil" localSheetId="2">'[3]Prep Torneo'!$E$11</definedName>
    <definedName name="Habil">'[4]Prep Torneo'!$E$11</definedName>
    <definedName name="HTML_CodePage" hidden="1">1252</definedName>
    <definedName name="HTML_Control" localSheetId="1" hidden="1">{"'Sheet5'!$A$1:$F$68"}</definedName>
    <definedName name="HTML_Control" localSheetId="0" hidden="1">{"'Sheet5'!$A$1:$F$68"}</definedName>
    <definedName name="HTML_Control" localSheetId="3" hidden="1">{"'Sheet5'!$A$1:$F$68"}</definedName>
    <definedName name="HTML_Control" localSheetId="2"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localSheetId="1" hidden="1">{"'Sheet5'!$A$1:$F$68"}</definedName>
    <definedName name="poi" localSheetId="0" hidden="1">{"'Sheet5'!$A$1:$F$68"}</definedName>
    <definedName name="poi" localSheetId="3" hidden="1">{"'Sheet5'!$A$1:$F$68"}</definedName>
    <definedName name="poi" localSheetId="2" hidden="1">{"'Sheet5'!$A$1:$F$68"}</definedName>
    <definedName name="poi" hidden="1">{"'Sheet5'!$A$1:$F$68"}</definedName>
    <definedName name="ppp" localSheetId="1" hidden="1">{"'Sheet5'!$A$1:$F$68"}</definedName>
    <definedName name="ppp" localSheetId="0" hidden="1">{"'Sheet5'!$A$1:$F$68"}</definedName>
    <definedName name="ppp" localSheetId="3" hidden="1">{"'Sheet5'!$A$1:$F$68"}</definedName>
    <definedName name="ppp" localSheetId="2" hidden="1">{"'Sheet5'!$A$1:$F$68"}</definedName>
    <definedName name="ppp" hidden="1">{"'Sheet5'!$A$1:$F$68"}</definedName>
  </definedNames>
  <calcPr fullCalcOnLoad="1"/>
</workbook>
</file>

<file path=xl/sharedStrings.xml><?xml version="1.0" encoding="utf-8"?>
<sst xmlns="http://schemas.openxmlformats.org/spreadsheetml/2006/main" count="254" uniqueCount="111">
  <si>
    <t>Fase Final</t>
  </si>
  <si>
    <t>Semana</t>
  </si>
  <si>
    <t>Territorial</t>
  </si>
  <si>
    <t>Ciudad</t>
  </si>
  <si>
    <t>Club</t>
  </si>
  <si>
    <t>Premios en metálico</t>
  </si>
  <si>
    <t>Categoría</t>
  </si>
  <si>
    <t>Sexo</t>
  </si>
  <si>
    <t>Juez Árbitro</t>
  </si>
  <si>
    <t>Resultado</t>
  </si>
  <si>
    <t>Licencia</t>
  </si>
  <si>
    <t>Ranking</t>
  </si>
  <si>
    <t>St</t>
  </si>
  <si>
    <t>CS</t>
  </si>
  <si>
    <t>2ª Ronda</t>
  </si>
  <si>
    <t>Cuartos Final</t>
  </si>
  <si>
    <t>Semifinales</t>
  </si>
  <si>
    <t>Final</t>
  </si>
  <si>
    <t>MONIER I.</t>
  </si>
  <si>
    <t>HERNANDEZ F.</t>
  </si>
  <si>
    <t>JAMES L.</t>
  </si>
  <si>
    <t>MARTINEZ P.</t>
  </si>
  <si>
    <t>RIERA S.</t>
  </si>
  <si>
    <t>CIFRE J.</t>
  </si>
  <si>
    <t>ORTEGA G.</t>
  </si>
  <si>
    <t>COLL A.</t>
  </si>
  <si>
    <t>GUERRA A.</t>
  </si>
  <si>
    <t>BESTARD J.</t>
  </si>
  <si>
    <t>ONCO X.</t>
  </si>
  <si>
    <t>NAVARRO M.</t>
  </si>
  <si>
    <t>GARCIA I.</t>
  </si>
  <si>
    <t>AMENGUAL M.</t>
  </si>
  <si>
    <t>MASCARO L.</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</si>
  <si>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</si>
  <si>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</si>
  <si>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</si>
  <si>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</si>
  <si>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</si>
  <si>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</si>
  <si>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</si>
  <si>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</si>
  <si>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</si>
  <si>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</si>
  <si>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</si>
  <si>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</si>
  <si>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</si>
  <si>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BOVER R.</t>
  </si>
  <si>
    <t>RIUTORT A.</t>
  </si>
  <si>
    <t>HAGEN P.</t>
  </si>
  <si>
    <t>SERVERA D.</t>
  </si>
  <si>
    <t>PONS I.</t>
  </si>
  <si>
    <t>PALOMAR X.</t>
  </si>
  <si>
    <t>MUÑOZ J.</t>
  </si>
  <si>
    <t>SALOM M.</t>
  </si>
  <si>
    <t>JAUME F.</t>
  </si>
  <si>
    <t>03/10/2018  20H</t>
  </si>
  <si>
    <t>HEAD</t>
  </si>
  <si>
    <t>RODRIGUEZ A.</t>
  </si>
  <si>
    <t>MELERO A.</t>
  </si>
  <si>
    <t>02/10/2018  20H</t>
  </si>
  <si>
    <t>5-4/4-1</t>
  </si>
  <si>
    <t>5-4/5-3</t>
  </si>
  <si>
    <t>4-0/4-0</t>
  </si>
  <si>
    <t>4-2/4-5/4-2</t>
  </si>
  <si>
    <t>4-2/4-2</t>
  </si>
  <si>
    <t>SAGRISTA V.</t>
  </si>
  <si>
    <t>5-3/4-2</t>
  </si>
  <si>
    <t>4-1/4-1</t>
  </si>
  <si>
    <t>4-0/4-1</t>
  </si>
  <si>
    <t>4-1/4-2</t>
  </si>
  <si>
    <t>5-4/1-4/4-2</t>
  </si>
  <si>
    <t>4-2/4-1</t>
  </si>
  <si>
    <t>4-2/4-0</t>
  </si>
  <si>
    <t>0-4/4-2/4-2</t>
  </si>
  <si>
    <t>RAMOS A.</t>
  </si>
  <si>
    <t>6-3/6-0</t>
  </si>
  <si>
    <t>ESCANELLAS J.</t>
  </si>
  <si>
    <t>6-4/2-6/6-3</t>
  </si>
  <si>
    <t>6-2/6-0</t>
  </si>
  <si>
    <t>6-1/6-1</t>
  </si>
  <si>
    <t>6-4/4-6/6-2</t>
  </si>
  <si>
    <t>SANCHEZ A.</t>
  </si>
  <si>
    <t>6-0/6-3</t>
  </si>
  <si>
    <t>LLOMPART M.</t>
  </si>
  <si>
    <t>6-3/6-1</t>
  </si>
  <si>
    <t>CUBERO M.</t>
  </si>
  <si>
    <t>6-0/6-1</t>
  </si>
  <si>
    <t>VALLS P.</t>
  </si>
  <si>
    <t>6-4/6-1</t>
  </si>
  <si>
    <t>6-3/7-6</t>
  </si>
  <si>
    <t>6-2/6-1</t>
  </si>
  <si>
    <t>6-1/6-0</t>
  </si>
  <si>
    <t>PIZA M.</t>
  </si>
  <si>
    <t>BARCELO J.</t>
  </si>
  <si>
    <t>6-1/6-3</t>
  </si>
  <si>
    <t>MORALES E.</t>
  </si>
  <si>
    <t>JUAN M.</t>
  </si>
  <si>
    <t>RAMIS A.</t>
  </si>
  <si>
    <t>6-3/6-3</t>
  </si>
  <si>
    <t>6-2/6-2</t>
  </si>
  <si>
    <t>GOMILA J.</t>
  </si>
  <si>
    <t>6-1/6-2</t>
  </si>
  <si>
    <t>5-7/6-2/6-3</t>
  </si>
  <si>
    <t>wo justificado</t>
  </si>
  <si>
    <t>4-1/4-0</t>
  </si>
  <si>
    <t>6-4/6-4</t>
  </si>
  <si>
    <t>7-6/6-2</t>
  </si>
  <si>
    <t>6-2/0-6/6-2</t>
  </si>
  <si>
    <t>6-4/6-3</t>
  </si>
  <si>
    <t>6-2/5-7/6-1</t>
  </si>
  <si>
    <t>6-4/6-7/6-4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</si>
</sst>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s>
  <fonts count="56">
    <font>
      <sz val="10"/>
      <name val="Arial"/>
      <family val="2"/>
    </font>
    <font>
      <sz val="11"/>
      <color indexed="8"/>
      <name val="Calibri"/>
      <family val="2"/>
    </font>
    <font>
      <b/>
      <i/>
      <sz val="2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33"/>
      <name val="Arial"/>
      <family val="2"/>
    </font>
    <font>
      <sz val="8.5"/>
      <color indexed="9"/>
      <name val="Arial"/>
      <family val="2"/>
    </font>
    <font>
      <sz val="7"/>
      <color indexed="9"/>
      <name val="Arial"/>
      <family val="2"/>
    </font>
    <font>
      <sz val="8.5"/>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i/>
      <sz val="8.5"/>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5"/>
      <color theme="0"/>
      <name val="Arial"/>
      <family val="2"/>
    </font>
    <font>
      <i/>
      <sz val="8.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right/>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top/>
      <bottom/>
    </border>
    <border>
      <left style="thin"/>
      <right style="thin"/>
      <top>
        <color indexed="63"/>
      </top>
      <bottom style="thin"/>
    </border>
    <border>
      <left style="medium"/>
      <right/>
      <top style="medium"/>
      <bottom style="thin"/>
    </border>
    <border>
      <left/>
      <right style="medium"/>
      <top style="medium"/>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90">
    <xf numFmtId="0" fontId="0" fillId="0" borderId="0" xfId="0" applyAlignment="1">
      <alignment/>
    </xf>
    <xf numFmtId="0" fontId="3" fillId="0" borderId="0" xfId="52" applyFont="1" applyBorder="1" applyAlignment="1" applyProtection="1">
      <alignment vertical="top"/>
      <protection locked="0"/>
    </xf>
    <xf numFmtId="0" fontId="0" fillId="0" borderId="0" xfId="0" applyFont="1" applyAlignment="1" applyProtection="1">
      <alignment/>
      <protection locked="0"/>
    </xf>
    <xf numFmtId="0" fontId="5" fillId="33" borderId="0" xfId="52" applyFont="1" applyFill="1" applyBorder="1" applyAlignment="1" applyProtection="1">
      <alignment horizontal="center" vertical="center"/>
      <protection hidden="1"/>
    </xf>
    <xf numFmtId="49" fontId="5" fillId="33" borderId="0" xfId="52" applyNumberFormat="1" applyFont="1" applyFill="1" applyBorder="1" applyAlignment="1" applyProtection="1">
      <alignment horizontal="center" vertical="center"/>
      <protection hidden="1"/>
    </xf>
    <xf numFmtId="49" fontId="6" fillId="0" borderId="0" xfId="52" applyNumberFormat="1" applyFont="1" applyFill="1" applyBorder="1" applyAlignment="1" applyProtection="1">
      <alignment horizontal="right" vertical="center"/>
      <protection hidden="1"/>
    </xf>
    <xf numFmtId="0" fontId="7" fillId="0" borderId="0" xfId="52"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50" applyNumberFormat="1" applyFont="1" applyBorder="1" applyAlignment="1" applyProtection="1">
      <alignment horizontal="center" vertical="center"/>
      <protection hidden="1"/>
    </xf>
    <xf numFmtId="49" fontId="9" fillId="0" borderId="0" xfId="52" applyNumberFormat="1" applyFont="1" applyFill="1" applyBorder="1" applyAlignment="1" applyProtection="1">
      <alignment horizontal="right" vertical="center"/>
      <protection hidden="1"/>
    </xf>
    <xf numFmtId="0" fontId="8" fillId="0" borderId="0" xfId="52" applyFont="1" applyBorder="1" applyAlignment="1" applyProtection="1">
      <alignment vertical="center"/>
      <protection locked="0"/>
    </xf>
    <xf numFmtId="0" fontId="8" fillId="0" borderId="0" xfId="52" applyFont="1" applyBorder="1" applyAlignment="1" applyProtection="1">
      <alignment vertical="center"/>
      <protection hidden="1"/>
    </xf>
    <xf numFmtId="0" fontId="5" fillId="33" borderId="0" xfId="52" applyFont="1" applyFill="1" applyAlignment="1" applyProtection="1">
      <alignment horizontal="center" vertical="center"/>
      <protection hidden="1"/>
    </xf>
    <xf numFmtId="49" fontId="5" fillId="33" borderId="0" xfId="52" applyNumberFormat="1" applyFont="1" applyFill="1" applyBorder="1" applyAlignment="1" applyProtection="1">
      <alignment horizontal="right" vertical="center"/>
      <protection hidden="1"/>
    </xf>
    <xf numFmtId="0" fontId="7" fillId="0" borderId="0" xfId="52" applyFont="1" applyBorder="1" applyAlignment="1" applyProtection="1">
      <alignment vertical="center"/>
      <protection hidden="1"/>
    </xf>
    <xf numFmtId="49" fontId="8" fillId="0" borderId="10" xfId="52" applyNumberFormat="1" applyFont="1" applyBorder="1" applyAlignment="1" applyProtection="1">
      <alignment horizontal="center" vertical="center"/>
      <protection hidden="1"/>
    </xf>
    <xf numFmtId="0" fontId="8" fillId="0" borderId="10" xfId="50" applyNumberFormat="1" applyFont="1" applyBorder="1" applyAlignment="1" applyProtection="1">
      <alignment horizontal="center" vertical="center"/>
      <protection hidden="1"/>
    </xf>
    <xf numFmtId="49" fontId="8" fillId="0" borderId="10" xfId="52" applyNumberFormat="1" applyFont="1" applyBorder="1" applyAlignment="1" applyProtection="1">
      <alignment horizontal="right" vertical="center"/>
      <protection hidden="1"/>
    </xf>
    <xf numFmtId="49" fontId="9" fillId="0" borderId="10" xfId="52" applyNumberFormat="1" applyFont="1" applyFill="1" applyBorder="1" applyAlignment="1" applyProtection="1">
      <alignment horizontal="right" vertical="center"/>
      <protection hidden="1"/>
    </xf>
    <xf numFmtId="49" fontId="10" fillId="33" borderId="0" xfId="53" applyNumberFormat="1" applyFont="1" applyFill="1" applyAlignment="1" applyProtection="1">
      <alignment horizontal="right" vertical="center"/>
      <protection hidden="1"/>
    </xf>
    <xf numFmtId="0" fontId="10" fillId="33" borderId="0" xfId="53" applyFont="1" applyFill="1" applyAlignment="1" applyProtection="1">
      <alignment horizontal="center" vertical="center"/>
      <protection hidden="1"/>
    </xf>
    <xf numFmtId="0" fontId="10" fillId="33" borderId="0" xfId="53" applyNumberFormat="1" applyFont="1" applyFill="1" applyAlignment="1" applyProtection="1">
      <alignment horizontal="center" vertical="center"/>
      <protection hidden="1"/>
    </xf>
    <xf numFmtId="49" fontId="10" fillId="33" borderId="0" xfId="53" applyNumberFormat="1" applyFont="1" applyFill="1" applyAlignment="1" applyProtection="1">
      <alignment horizontal="center" vertical="center"/>
      <protection hidden="1"/>
    </xf>
    <xf numFmtId="0" fontId="7" fillId="0" borderId="0" xfId="53" applyFont="1" applyAlignment="1" applyProtection="1">
      <alignment vertical="center"/>
      <protection locked="0"/>
    </xf>
    <xf numFmtId="0" fontId="7" fillId="0" borderId="0" xfId="53" applyFont="1" applyAlignment="1" applyProtection="1">
      <alignment vertical="center"/>
      <protection hidden="1"/>
    </xf>
    <xf numFmtId="49" fontId="7" fillId="33" borderId="0" xfId="53" applyNumberFormat="1" applyFont="1" applyFill="1" applyAlignment="1" applyProtection="1">
      <alignment horizontal="right" vertical="center"/>
      <protection locked="0"/>
    </xf>
    <xf numFmtId="49" fontId="7" fillId="0" borderId="0" xfId="53" applyNumberFormat="1" applyFont="1" applyFill="1" applyAlignment="1" applyProtection="1">
      <alignment horizontal="center" vertical="center"/>
      <protection locked="0"/>
    </xf>
    <xf numFmtId="0" fontId="7" fillId="0" borderId="0" xfId="53" applyNumberFormat="1" applyFont="1" applyFill="1" applyAlignment="1" applyProtection="1">
      <alignment horizontal="center" vertical="center"/>
      <protection locked="0"/>
    </xf>
    <xf numFmtId="49" fontId="7" fillId="0" borderId="0" xfId="53" applyNumberFormat="1" applyFont="1" applyFill="1" applyAlignment="1" applyProtection="1">
      <alignment horizontal="left" vertical="center"/>
      <protection locked="0"/>
    </xf>
    <xf numFmtId="0" fontId="11" fillId="33" borderId="0" xfId="53"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horizontal="right" vertical="center" shrinkToFit="1"/>
      <protection hidden="1"/>
    </xf>
    <xf numFmtId="0" fontId="12" fillId="0" borderId="11" xfId="0" applyNumberFormat="1" applyFont="1" applyFill="1" applyBorder="1" applyAlignment="1" applyProtection="1">
      <alignment horizontal="center" vertical="center"/>
      <protection hidden="1"/>
    </xf>
    <xf numFmtId="0" fontId="13" fillId="34" borderId="11" xfId="52"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2" fillId="35" borderId="0" xfId="53" applyNumberFormat="1" applyFont="1" applyFill="1" applyAlignment="1" applyProtection="1">
      <alignment vertical="center"/>
      <protection locked="0"/>
    </xf>
    <xf numFmtId="0" fontId="14" fillId="0" borderId="0" xfId="52" applyFont="1" applyProtection="1">
      <alignment/>
      <protection hidden="1"/>
    </xf>
    <xf numFmtId="0" fontId="0" fillId="0" borderId="0" xfId="53" applyNumberFormat="1" applyFont="1" applyAlignment="1" applyProtection="1">
      <alignment vertical="center"/>
      <protection locked="0"/>
    </xf>
    <xf numFmtId="0" fontId="12" fillId="0" borderId="0" xfId="53" applyNumberFormat="1" applyFont="1" applyAlignment="1" applyProtection="1">
      <alignment vertical="center"/>
      <protection hidden="1"/>
    </xf>
    <xf numFmtId="0" fontId="12" fillId="33" borderId="0" xfId="53" applyNumberFormat="1" applyFont="1" applyFill="1" applyBorder="1" applyAlignment="1" applyProtection="1">
      <alignment horizontal="center" vertical="center"/>
      <protection locked="0"/>
    </xf>
    <xf numFmtId="0" fontId="12" fillId="0" borderId="0" xfId="53" applyNumberFormat="1" applyFont="1" applyFill="1" applyAlignment="1" applyProtection="1">
      <alignment horizontal="right" vertical="center" shrinkToFit="1"/>
      <protection hidden="1"/>
    </xf>
    <xf numFmtId="0" fontId="12" fillId="0" borderId="0" xfId="53" applyNumberFormat="1" applyFont="1" applyFill="1" applyAlignment="1" applyProtection="1">
      <alignment horizontal="center" vertical="center"/>
      <protection hidden="1"/>
    </xf>
    <xf numFmtId="0" fontId="13" fillId="0" borderId="0" xfId="53" applyNumberFormat="1" applyFont="1" applyFill="1" applyAlignment="1" applyProtection="1">
      <alignment horizontal="center" vertical="center"/>
      <protection locked="0"/>
    </xf>
    <xf numFmtId="0" fontId="12" fillId="0" borderId="12" xfId="53" applyNumberFormat="1" applyFont="1" applyFill="1" applyBorder="1" applyAlignment="1" applyProtection="1">
      <alignment vertical="center"/>
      <protection hidden="1"/>
    </xf>
    <xf numFmtId="0" fontId="12" fillId="35" borderId="11" xfId="53" applyNumberFormat="1" applyFont="1" applyFill="1" applyBorder="1" applyAlignment="1" applyProtection="1">
      <alignment horizontal="center" vertical="center" shrinkToFit="1"/>
      <protection locked="0"/>
    </xf>
    <xf numFmtId="0" fontId="54" fillId="35" borderId="0" xfId="53" applyNumberFormat="1" applyFont="1" applyFill="1" applyBorder="1" applyAlignment="1" applyProtection="1">
      <alignment horizontal="center" vertical="center" shrinkToFit="1"/>
      <protection hidden="1"/>
    </xf>
    <xf numFmtId="0" fontId="12" fillId="35" borderId="0" xfId="53" applyNumberFormat="1" applyFont="1" applyFill="1" applyAlignment="1" applyProtection="1">
      <alignment horizontal="center" vertical="center" shrinkToFit="1"/>
      <protection locked="0"/>
    </xf>
    <xf numFmtId="0" fontId="12" fillId="0" borderId="0" xfId="53" applyNumberFormat="1" applyFont="1" applyAlignment="1" applyProtection="1">
      <alignment vertical="center"/>
      <protection locked="0"/>
    </xf>
    <xf numFmtId="0" fontId="12" fillId="0" borderId="13" xfId="0" applyNumberFormat="1" applyFont="1" applyFill="1" applyBorder="1" applyAlignment="1" applyProtection="1">
      <alignment vertical="center"/>
      <protection hidden="1"/>
    </xf>
    <xf numFmtId="0" fontId="12" fillId="35" borderId="12" xfId="53" applyNumberFormat="1" applyFont="1" applyFill="1" applyBorder="1" applyAlignment="1" applyProtection="1">
      <alignment horizontal="center" vertical="center" shrinkToFit="1"/>
      <protection locked="0"/>
    </xf>
    <xf numFmtId="0" fontId="12" fillId="0" borderId="0" xfId="53" applyNumberFormat="1" applyFont="1" applyFill="1" applyAlignment="1" applyProtection="1">
      <alignment vertical="center"/>
      <protection hidden="1"/>
    </xf>
    <xf numFmtId="0" fontId="15" fillId="35" borderId="14" xfId="53" applyNumberFormat="1" applyFont="1" applyFill="1" applyBorder="1" applyAlignment="1" applyProtection="1">
      <alignment horizontal="center" vertical="center" shrinkToFit="1"/>
      <protection locked="0"/>
    </xf>
    <xf numFmtId="0" fontId="54" fillId="35" borderId="14" xfId="53" applyNumberFormat="1" applyFont="1" applyFill="1" applyBorder="1" applyAlignment="1" applyProtection="1">
      <alignment horizontal="center" vertical="center" shrinkToFit="1"/>
      <protection hidden="1"/>
    </xf>
    <xf numFmtId="0" fontId="12" fillId="0" borderId="0" xfId="53" applyNumberFormat="1" applyFont="1" applyFill="1" applyBorder="1" applyAlignment="1" applyProtection="1">
      <alignment horizontal="right" vertical="center" shrinkToFit="1"/>
      <protection hidden="1"/>
    </xf>
    <xf numFmtId="0" fontId="12" fillId="35" borderId="13" xfId="53" applyNumberFormat="1" applyFont="1" applyFill="1" applyBorder="1" applyAlignment="1" applyProtection="1">
      <alignment horizontal="center" vertical="center" shrinkToFit="1"/>
      <protection locked="0"/>
    </xf>
    <xf numFmtId="0" fontId="12" fillId="35" borderId="14" xfId="53" applyNumberFormat="1" applyFont="1" applyFill="1" applyBorder="1" applyAlignment="1" applyProtection="1">
      <alignment horizontal="center" vertical="center" shrinkToFit="1"/>
      <protection locked="0"/>
    </xf>
    <xf numFmtId="0" fontId="12" fillId="35" borderId="0" xfId="53" applyNumberFormat="1" applyFont="1" applyFill="1" applyBorder="1" applyAlignment="1" applyProtection="1">
      <alignment horizontal="center" vertical="center" shrinkToFit="1"/>
      <protection locked="0"/>
    </xf>
    <xf numFmtId="0" fontId="15" fillId="35" borderId="0" xfId="53" applyNumberFormat="1" applyFont="1" applyFill="1" applyBorder="1" applyAlignment="1" applyProtection="1">
      <alignment horizontal="center" vertical="center" shrinkToFit="1"/>
      <protection locked="0"/>
    </xf>
    <xf numFmtId="0" fontId="12" fillId="0" borderId="0" xfId="53" applyNumberFormat="1" applyFont="1" applyFill="1" applyAlignment="1" applyProtection="1">
      <alignment horizontal="center" vertical="center"/>
      <protection locked="0"/>
    </xf>
    <xf numFmtId="0" fontId="54" fillId="0" borderId="0" xfId="53" applyNumberFormat="1" applyFont="1" applyAlignment="1" applyProtection="1">
      <alignment horizontal="center" vertical="center"/>
      <protection hidden="1"/>
    </xf>
    <xf numFmtId="0" fontId="0" fillId="0" borderId="0" xfId="53" applyNumberFormat="1" applyFont="1" applyAlignment="1" applyProtection="1">
      <alignment vertical="center"/>
      <protection hidden="1"/>
    </xf>
    <xf numFmtId="0" fontId="12" fillId="0" borderId="0" xfId="0" applyNumberFormat="1" applyFont="1" applyAlignment="1" applyProtection="1">
      <alignment vertical="center"/>
      <protection locked="0"/>
    </xf>
    <xf numFmtId="49" fontId="12" fillId="35" borderId="12" xfId="53" applyNumberFormat="1" applyFont="1" applyFill="1" applyBorder="1" applyAlignment="1" applyProtection="1">
      <alignment horizontal="center" vertical="center" shrinkToFit="1"/>
      <protection locked="0"/>
    </xf>
    <xf numFmtId="0" fontId="16" fillId="35" borderId="0" xfId="5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55" fillId="35" borderId="0" xfId="53" applyNumberFormat="1" applyFont="1" applyFill="1" applyBorder="1" applyAlignment="1" applyProtection="1">
      <alignment horizontal="center" vertical="center" shrinkToFit="1"/>
      <protection hidden="1"/>
    </xf>
    <xf numFmtId="0" fontId="0" fillId="0" borderId="0" xfId="53" applyAlignment="1" applyProtection="1">
      <alignment vertical="center"/>
      <protection locked="0"/>
    </xf>
    <xf numFmtId="0" fontId="0" fillId="0" borderId="0" xfId="53" applyProtection="1">
      <alignment/>
      <protection locked="0"/>
    </xf>
    <xf numFmtId="49" fontId="6" fillId="33" borderId="15" xfId="52" applyNumberFormat="1" applyFont="1" applyFill="1" applyBorder="1" applyAlignment="1" applyProtection="1">
      <alignment horizontal="center" vertical="center"/>
      <protection locked="0"/>
    </xf>
    <xf numFmtId="49" fontId="6" fillId="33" borderId="16" xfId="52" applyNumberFormat="1" applyFont="1" applyFill="1" applyBorder="1" applyAlignment="1" applyProtection="1">
      <alignment horizontal="center" vertical="center"/>
      <protection locked="0"/>
    </xf>
    <xf numFmtId="49" fontId="6" fillId="33" borderId="17" xfId="52" applyNumberFormat="1" applyFont="1" applyFill="1" applyBorder="1" applyAlignment="1" applyProtection="1">
      <alignment horizontal="center" vertical="center"/>
      <protection locked="0"/>
    </xf>
    <xf numFmtId="0" fontId="0" fillId="0" borderId="0" xfId="52" applyProtection="1">
      <alignment/>
      <protection locked="0"/>
    </xf>
    <xf numFmtId="0" fontId="10" fillId="35" borderId="18" xfId="52" applyNumberFormat="1" applyFont="1" applyFill="1" applyBorder="1" applyAlignment="1" applyProtection="1">
      <alignment horizontal="center" vertical="center"/>
      <protection hidden="1"/>
    </xf>
    <xf numFmtId="0" fontId="10" fillId="35" borderId="19" xfId="53" applyNumberFormat="1" applyFont="1" applyFill="1" applyBorder="1" applyAlignment="1" applyProtection="1">
      <alignment vertical="center"/>
      <protection hidden="1"/>
    </xf>
    <xf numFmtId="49" fontId="10" fillId="35" borderId="0" xfId="52" applyNumberFormat="1" applyFont="1" applyFill="1" applyBorder="1" applyAlignment="1" applyProtection="1">
      <alignment horizontal="center" vertical="center"/>
      <protection locked="0"/>
    </xf>
    <xf numFmtId="0" fontId="10" fillId="35" borderId="20" xfId="52" applyNumberFormat="1" applyFont="1" applyFill="1" applyBorder="1" applyAlignment="1" applyProtection="1">
      <alignment horizontal="center" vertical="center"/>
      <protection hidden="1"/>
    </xf>
    <xf numFmtId="0" fontId="10" fillId="35" borderId="21" xfId="52" applyNumberFormat="1" applyFont="1" applyFill="1" applyBorder="1" applyAlignment="1" applyProtection="1">
      <alignment vertical="center"/>
      <protection hidden="1"/>
    </xf>
    <xf numFmtId="0" fontId="10" fillId="0" borderId="20" xfId="52" applyNumberFormat="1" applyFont="1" applyBorder="1" applyAlignment="1" applyProtection="1">
      <alignment horizontal="center" vertical="center"/>
      <protection hidden="1"/>
    </xf>
    <xf numFmtId="0" fontId="10" fillId="0" borderId="21" xfId="52" applyFont="1" applyBorder="1" applyAlignment="1" applyProtection="1">
      <alignment vertical="center"/>
      <protection hidden="1"/>
    </xf>
    <xf numFmtId="0" fontId="10" fillId="0" borderId="22" xfId="52" applyNumberFormat="1" applyFont="1" applyBorder="1" applyAlignment="1" applyProtection="1">
      <alignment horizontal="center" vertical="center"/>
      <protection hidden="1"/>
    </xf>
    <xf numFmtId="0" fontId="10" fillId="0" borderId="23" xfId="52" applyFont="1" applyBorder="1" applyAlignment="1" applyProtection="1">
      <alignment vertical="center"/>
      <protection hidden="1"/>
    </xf>
    <xf numFmtId="49" fontId="10" fillId="35" borderId="10" xfId="52" applyNumberFormat="1" applyFont="1" applyFill="1" applyBorder="1" applyAlignment="1" applyProtection="1">
      <alignment horizontal="center" vertical="center"/>
      <protection locked="0"/>
    </xf>
    <xf numFmtId="0" fontId="7" fillId="0" borderId="0" xfId="52" applyFont="1" applyAlignment="1" applyProtection="1">
      <alignment horizontal="center" vertical="center"/>
      <protection locked="0"/>
    </xf>
    <xf numFmtId="0" fontId="17" fillId="0" borderId="0" xfId="52" applyFont="1" applyProtection="1">
      <alignment/>
      <protection locked="0"/>
    </xf>
    <xf numFmtId="0" fontId="14" fillId="0" borderId="0" xfId="52" applyFont="1" applyProtection="1">
      <alignment/>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3" fillId="0" borderId="0" xfId="52" applyFont="1" applyBorder="1" applyAlignment="1" applyProtection="1">
      <alignment horizontal="center" vertical="top"/>
      <protection locked="0"/>
    </xf>
    <xf numFmtId="0" fontId="0" fillId="0" borderId="0" xfId="0" applyFont="1" applyAlignment="1" applyProtection="1">
      <alignment horizontal="center"/>
      <protection locked="0"/>
    </xf>
    <xf numFmtId="0" fontId="5" fillId="0" borderId="0" xfId="52" applyFont="1" applyFill="1" applyBorder="1" applyAlignment="1" applyProtection="1">
      <alignment horizontal="center" vertical="center"/>
      <protection hidden="1"/>
    </xf>
    <xf numFmtId="0" fontId="7" fillId="0" borderId="0" xfId="52" applyFont="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hidden="1"/>
    </xf>
    <xf numFmtId="0" fontId="8" fillId="0" borderId="0" xfId="52" applyFont="1" applyBorder="1" applyAlignment="1" applyProtection="1">
      <alignment horizontal="center" vertical="center"/>
      <protection locked="0"/>
    </xf>
    <xf numFmtId="0" fontId="8" fillId="0" borderId="0" xfId="52" applyFont="1" applyBorder="1" applyAlignment="1" applyProtection="1">
      <alignment vertical="center"/>
      <protection/>
    </xf>
    <xf numFmtId="49" fontId="5" fillId="0" borderId="0" xfId="52" applyNumberFormat="1" applyFont="1" applyFill="1" applyBorder="1" applyAlignment="1" applyProtection="1">
      <alignment horizontal="right" vertical="center"/>
      <protection hidden="1"/>
    </xf>
    <xf numFmtId="0" fontId="7" fillId="0" borderId="0" xfId="52" applyFont="1" applyBorder="1" applyAlignment="1" applyProtection="1">
      <alignment vertical="center"/>
      <protection/>
    </xf>
    <xf numFmtId="49" fontId="8" fillId="0" borderId="0" xfId="52" applyNumberFormat="1" applyFont="1" applyFill="1" applyBorder="1" applyAlignment="1" applyProtection="1">
      <alignment horizontal="right" vertical="center"/>
      <protection hidden="1"/>
    </xf>
    <xf numFmtId="0" fontId="10" fillId="33" borderId="0" xfId="53" applyFont="1" applyFill="1" applyAlignment="1" applyProtection="1">
      <alignment horizontal="right" vertical="center"/>
      <protection hidden="1"/>
    </xf>
    <xf numFmtId="0" fontId="10" fillId="0" borderId="0" xfId="53" applyNumberFormat="1" applyFont="1" applyFill="1" applyAlignment="1" applyProtection="1">
      <alignment horizontal="center" vertical="center"/>
      <protection hidden="1"/>
    </xf>
    <xf numFmtId="0" fontId="10" fillId="0" borderId="0" xfId="53" applyNumberFormat="1" applyFont="1" applyFill="1" applyBorder="1" applyAlignment="1" applyProtection="1">
      <alignment horizontal="center" vertical="center"/>
      <protection hidden="1"/>
    </xf>
    <xf numFmtId="0" fontId="7" fillId="0" borderId="0" xfId="53" applyFont="1" applyAlignment="1" applyProtection="1">
      <alignment horizontal="center" vertical="center"/>
      <protection locked="0"/>
    </xf>
    <xf numFmtId="0" fontId="7" fillId="0" borderId="0" xfId="53" applyFont="1" applyAlignment="1" applyProtection="1">
      <alignment vertical="center"/>
      <protection/>
    </xf>
    <xf numFmtId="0" fontId="7" fillId="33" borderId="0" xfId="53" applyFont="1" applyFill="1" applyAlignment="1" applyProtection="1">
      <alignment horizontal="right" vertical="center"/>
      <protection locked="0"/>
    </xf>
    <xf numFmtId="0" fontId="7" fillId="0" borderId="0" xfId="53" applyFont="1" applyFill="1" applyAlignment="1" applyProtection="1">
      <alignment horizontal="right" vertical="center"/>
      <protection locked="0"/>
    </xf>
    <xf numFmtId="0" fontId="7" fillId="0" borderId="0" xfId="53" applyFont="1" applyFill="1" applyAlignment="1" applyProtection="1">
      <alignment horizontal="center" vertical="center"/>
      <protection locked="0"/>
    </xf>
    <xf numFmtId="0" fontId="7" fillId="0" borderId="0" xfId="53" applyFont="1" applyFill="1" applyAlignment="1" applyProtection="1">
      <alignment horizontal="left" vertical="center"/>
      <protection locked="0"/>
    </xf>
    <xf numFmtId="0" fontId="11" fillId="33"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0" fillId="0" borderId="0" xfId="0" applyNumberFormat="1" applyFont="1" applyAlignment="1" applyProtection="1">
      <alignment horizontal="center" vertical="center"/>
      <protection locked="0"/>
    </xf>
    <xf numFmtId="0" fontId="12" fillId="0" borderId="0" xfId="53" applyNumberFormat="1" applyFont="1" applyAlignment="1" applyProtection="1">
      <alignment vertical="center"/>
      <protection/>
    </xf>
    <xf numFmtId="0" fontId="0" fillId="0" borderId="0" xfId="0" applyNumberFormat="1" applyFont="1" applyAlignment="1" applyProtection="1">
      <alignment vertical="center"/>
      <protection locked="0"/>
    </xf>
    <xf numFmtId="0" fontId="12" fillId="33"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12" xfId="0" applyNumberFormat="1" applyFont="1" applyFill="1" applyBorder="1" applyAlignment="1" applyProtection="1">
      <alignment vertical="center"/>
      <protection hidden="1"/>
    </xf>
    <xf numFmtId="0" fontId="18" fillId="0" borderId="11"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12"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14" xfId="0" applyNumberFormat="1" applyFont="1" applyFill="1" applyBorder="1" applyAlignment="1" applyProtection="1">
      <alignment horizontal="center" vertical="center" shrinkToFit="1"/>
      <protection locked="0"/>
    </xf>
    <xf numFmtId="0" fontId="12" fillId="0" borderId="11" xfId="0" applyNumberFormat="1" applyFont="1" applyBorder="1" applyAlignment="1" applyProtection="1">
      <alignment horizontal="center" vertical="center" shrinkToFit="1"/>
      <protection locked="0"/>
    </xf>
    <xf numFmtId="0" fontId="54" fillId="0" borderId="0" xfId="53" applyNumberFormat="1" applyFont="1" applyBorder="1" applyAlignment="1" applyProtection="1">
      <alignment horizontal="center" vertical="center" shrinkToFit="1"/>
      <protection hidden="1"/>
    </xf>
    <xf numFmtId="0" fontId="54" fillId="0" borderId="14" xfId="0" applyNumberFormat="1" applyFont="1" applyFill="1" applyBorder="1" applyAlignment="1" applyProtection="1">
      <alignment horizontal="center" vertical="center" shrinkToFit="1"/>
      <protection hidden="1"/>
    </xf>
    <xf numFmtId="0" fontId="54" fillId="0" borderId="24" xfId="0" applyNumberFormat="1" applyFont="1" applyFill="1" applyBorder="1" applyAlignment="1" applyProtection="1">
      <alignment horizontal="center" vertical="center" shrinkToFit="1"/>
      <protection hidden="1"/>
    </xf>
    <xf numFmtId="0" fontId="54" fillId="0" borderId="0" xfId="53" applyNumberFormat="1" applyFont="1" applyFill="1" applyBorder="1" applyAlignment="1" applyProtection="1">
      <alignment horizontal="center" vertical="center" shrinkToFit="1"/>
      <protection hidden="1"/>
    </xf>
    <xf numFmtId="0" fontId="12" fillId="0" borderId="13" xfId="0" applyNumberFormat="1" applyFont="1" applyBorder="1" applyAlignment="1" applyProtection="1">
      <alignment horizontal="center" vertical="center" shrinkToFit="1"/>
      <protection locked="0"/>
    </xf>
    <xf numFmtId="0" fontId="54" fillId="0" borderId="24" xfId="0" applyNumberFormat="1" applyFont="1" applyBorder="1" applyAlignment="1" applyProtection="1">
      <alignment horizontal="center" vertical="center" shrinkToFit="1"/>
      <protection/>
    </xf>
    <xf numFmtId="0" fontId="54" fillId="0" borderId="0" xfId="0" applyNumberFormat="1" applyFont="1" applyFill="1" applyAlignment="1" applyProtection="1">
      <alignment horizontal="center" vertical="center" shrinkToFit="1"/>
      <protection locked="0"/>
    </xf>
    <xf numFmtId="0" fontId="54" fillId="0" borderId="24"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pplyProtection="1">
      <alignment horizontal="center" vertical="center" shrinkToFit="1"/>
      <protection hidden="1"/>
    </xf>
    <xf numFmtId="0" fontId="54" fillId="0" borderId="0" xfId="0" applyNumberFormat="1" applyFont="1" applyBorder="1" applyAlignment="1" applyProtection="1">
      <alignment horizontal="center" vertical="center" shrinkToFit="1"/>
      <protection/>
    </xf>
    <xf numFmtId="0" fontId="10" fillId="0" borderId="14"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0" fillId="0" borderId="0" xfId="53" applyNumberFormat="1" applyFont="1" applyAlignment="1" applyProtection="1">
      <alignment vertical="center"/>
      <protection/>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52" applyAlignment="1" applyProtection="1">
      <alignment horizontal="center"/>
      <protection locked="0"/>
    </xf>
    <xf numFmtId="0" fontId="0" fillId="0" borderId="0" xfId="0" applyNumberFormat="1" applyAlignment="1" applyProtection="1">
      <alignment/>
      <protection locked="0"/>
    </xf>
    <xf numFmtId="0" fontId="0" fillId="0" borderId="0" xfId="53" applyNumberFormat="1" applyFont="1" applyAlignment="1" applyProtection="1">
      <alignment vertical="center"/>
      <protection locked="0"/>
    </xf>
    <xf numFmtId="0" fontId="19" fillId="0" borderId="0" xfId="53" applyNumberFormat="1" applyFont="1" applyAlignment="1" applyProtection="1">
      <alignment horizontal="center" vertical="center"/>
      <protection locked="0"/>
    </xf>
    <xf numFmtId="0" fontId="12" fillId="0" borderId="25" xfId="0" applyNumberFormat="1" applyFont="1" applyFill="1" applyBorder="1" applyAlignment="1" applyProtection="1">
      <alignment horizontal="center" vertical="center" shrinkToFit="1"/>
      <protection locked="0"/>
    </xf>
    <xf numFmtId="166" fontId="8" fillId="0" borderId="10" xfId="52" applyNumberFormat="1" applyFont="1" applyBorder="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33" borderId="0" xfId="52"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12" fillId="0" borderId="10" xfId="53" applyNumberFormat="1" applyFont="1" applyFill="1" applyBorder="1" applyAlignment="1" applyProtection="1">
      <alignment horizontal="center" vertical="center"/>
      <protection hidden="1"/>
    </xf>
    <xf numFmtId="49" fontId="5" fillId="33" borderId="26" xfId="52" applyNumberFormat="1" applyFont="1" applyFill="1" applyBorder="1" applyAlignment="1" applyProtection="1">
      <alignment horizontal="center" vertical="center"/>
      <protection locked="0"/>
    </xf>
    <xf numFmtId="49" fontId="5" fillId="33" borderId="17" xfId="52" applyNumberFormat="1" applyFont="1" applyFill="1" applyBorder="1" applyAlignment="1" applyProtection="1">
      <alignment horizontal="center" vertical="center"/>
      <protection locked="0"/>
    </xf>
    <xf numFmtId="49" fontId="5" fillId="33" borderId="27" xfId="52" applyNumberFormat="1" applyFont="1" applyFill="1" applyBorder="1" applyAlignment="1" applyProtection="1">
      <alignment horizontal="center" vertical="center"/>
      <protection locked="0"/>
    </xf>
    <xf numFmtId="49" fontId="6" fillId="33" borderId="26" xfId="52" applyNumberFormat="1" applyFont="1" applyFill="1" applyBorder="1" applyAlignment="1" applyProtection="1">
      <alignment horizontal="center" vertical="center"/>
      <protection locked="0"/>
    </xf>
    <xf numFmtId="49" fontId="6" fillId="33" borderId="17" xfId="52" applyNumberFormat="1" applyFont="1" applyFill="1" applyBorder="1" applyAlignment="1" applyProtection="1">
      <alignment horizontal="center" vertical="center"/>
      <protection locked="0"/>
    </xf>
    <xf numFmtId="49" fontId="6" fillId="33" borderId="28" xfId="52" applyNumberFormat="1" applyFont="1" applyFill="1" applyBorder="1" applyAlignment="1" applyProtection="1">
      <alignment horizontal="center" vertical="center"/>
      <protection locked="0"/>
    </xf>
    <xf numFmtId="49" fontId="6" fillId="33" borderId="27" xfId="52" applyNumberFormat="1" applyFont="1" applyFill="1" applyBorder="1" applyAlignment="1" applyProtection="1">
      <alignment horizontal="center" vertical="center"/>
      <protection locked="0"/>
    </xf>
    <xf numFmtId="0" fontId="10" fillId="0" borderId="29" xfId="52" applyFont="1" applyBorder="1" applyAlignment="1" applyProtection="1">
      <alignment horizontal="center" vertical="center"/>
      <protection locked="0"/>
    </xf>
    <xf numFmtId="0" fontId="10" fillId="0" borderId="30" xfId="52" applyFont="1" applyBorder="1" applyAlignment="1" applyProtection="1">
      <alignment horizontal="center" vertical="center"/>
      <protection locked="0"/>
    </xf>
    <xf numFmtId="0" fontId="10" fillId="0" borderId="31" xfId="52" applyFont="1" applyBorder="1" applyAlignment="1" applyProtection="1">
      <alignment horizontal="center" vertical="center"/>
      <protection locked="0"/>
    </xf>
    <xf numFmtId="49" fontId="10" fillId="35" borderId="32" xfId="52" applyNumberFormat="1" applyFont="1" applyFill="1" applyBorder="1" applyAlignment="1" applyProtection="1">
      <alignment horizontal="center" vertical="center"/>
      <protection locked="0"/>
    </xf>
    <xf numFmtId="49" fontId="10" fillId="35" borderId="0" xfId="52" applyNumberFormat="1" applyFont="1" applyFill="1" applyBorder="1" applyAlignment="1" applyProtection="1">
      <alignment horizontal="center" vertical="center"/>
      <protection locked="0"/>
    </xf>
    <xf numFmtId="49" fontId="10" fillId="35" borderId="14" xfId="52" applyNumberFormat="1" applyFont="1" applyFill="1" applyBorder="1" applyAlignment="1" applyProtection="1">
      <alignment horizontal="center" vertical="center"/>
      <protection locked="0"/>
    </xf>
    <xf numFmtId="49" fontId="10" fillId="35" borderId="19" xfId="52" applyNumberFormat="1" applyFont="1" applyFill="1" applyBorder="1" applyAlignment="1" applyProtection="1">
      <alignment horizontal="center" vertical="center"/>
      <protection locked="0"/>
    </xf>
    <xf numFmtId="0" fontId="5" fillId="33" borderId="26" xfId="52" applyFont="1" applyFill="1" applyBorder="1" applyAlignment="1" applyProtection="1">
      <alignment horizontal="center" vertical="center"/>
      <protection locked="0"/>
    </xf>
    <xf numFmtId="0" fontId="5" fillId="33" borderId="17" xfId="52" applyFont="1" applyFill="1" applyBorder="1" applyAlignment="1" applyProtection="1">
      <alignment horizontal="center" vertical="center"/>
      <protection locked="0"/>
    </xf>
    <xf numFmtId="0" fontId="5" fillId="33" borderId="27" xfId="52" applyFont="1" applyFill="1" applyBorder="1" applyAlignment="1" applyProtection="1">
      <alignment horizontal="center" vertical="center"/>
      <protection locked="0"/>
    </xf>
    <xf numFmtId="0" fontId="10" fillId="0" borderId="33" xfId="52" applyFont="1" applyBorder="1" applyAlignment="1" applyProtection="1">
      <alignment horizontal="center" vertical="center"/>
      <protection locked="0"/>
    </xf>
    <xf numFmtId="0" fontId="10" fillId="0" borderId="10" xfId="52" applyFont="1" applyBorder="1" applyAlignment="1" applyProtection="1">
      <alignment horizontal="center" vertical="center"/>
      <protection locked="0"/>
    </xf>
    <xf numFmtId="0" fontId="10" fillId="0" borderId="34" xfId="52" applyFont="1" applyBorder="1" applyAlignment="1" applyProtection="1">
      <alignment horizontal="center" vertical="center"/>
      <protection locked="0"/>
    </xf>
    <xf numFmtId="49" fontId="10" fillId="0" borderId="33" xfId="52" applyNumberFormat="1" applyFont="1" applyBorder="1" applyAlignment="1" applyProtection="1">
      <alignment horizontal="center" vertical="center"/>
      <protection locked="0"/>
    </xf>
    <xf numFmtId="49" fontId="10" fillId="0" borderId="10" xfId="52" applyNumberFormat="1" applyFont="1" applyBorder="1" applyAlignment="1" applyProtection="1">
      <alignment horizontal="center" vertical="center"/>
      <protection locked="0"/>
    </xf>
    <xf numFmtId="49" fontId="10" fillId="0" borderId="34" xfId="52" applyNumberFormat="1" applyFont="1" applyBorder="1" applyAlignment="1" applyProtection="1">
      <alignment horizontal="center" vertical="center"/>
      <protection locked="0"/>
    </xf>
    <xf numFmtId="0" fontId="10" fillId="0" borderId="33" xfId="52" applyNumberFormat="1" applyFont="1" applyBorder="1" applyAlignment="1" applyProtection="1">
      <alignment horizontal="center" vertical="center"/>
      <protection hidden="1"/>
    </xf>
    <xf numFmtId="0" fontId="10" fillId="0" borderId="10" xfId="52" applyNumberFormat="1" applyFont="1" applyBorder="1" applyAlignment="1" applyProtection="1">
      <alignment horizontal="center" vertical="center"/>
      <protection hidden="1"/>
    </xf>
    <xf numFmtId="0" fontId="10" fillId="0" borderId="34" xfId="52" applyNumberFormat="1" applyFont="1" applyBorder="1" applyAlignment="1" applyProtection="1">
      <alignment horizontal="center" vertical="center"/>
      <protection hidden="1"/>
    </xf>
    <xf numFmtId="49" fontId="10" fillId="35" borderId="33" xfId="52" applyNumberFormat="1" applyFont="1" applyFill="1" applyBorder="1" applyAlignment="1" applyProtection="1">
      <alignment horizontal="center" vertical="center"/>
      <protection locked="0"/>
    </xf>
    <xf numFmtId="49" fontId="10" fillId="35" borderId="10" xfId="52" applyNumberFormat="1" applyFont="1" applyFill="1" applyBorder="1" applyAlignment="1" applyProtection="1">
      <alignment horizontal="center" vertical="center"/>
      <protection locked="0"/>
    </xf>
    <xf numFmtId="49" fontId="10" fillId="35" borderId="35" xfId="52" applyNumberFormat="1" applyFont="1" applyFill="1" applyBorder="1" applyAlignment="1" applyProtection="1">
      <alignment horizontal="center" vertical="center"/>
      <protection locked="0"/>
    </xf>
    <xf numFmtId="49" fontId="10" fillId="35" borderId="34" xfId="52" applyNumberFormat="1" applyFont="1" applyFill="1" applyBorder="1" applyAlignment="1" applyProtection="1">
      <alignment horizontal="center" vertical="center"/>
      <protection locked="0"/>
    </xf>
    <xf numFmtId="0" fontId="7" fillId="0" borderId="36" xfId="52"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10" fillId="0" borderId="32" xfId="52" applyNumberFormat="1" applyFont="1" applyBorder="1" applyAlignment="1" applyProtection="1">
      <alignment horizontal="center" vertical="center"/>
      <protection hidden="1"/>
    </xf>
    <xf numFmtId="0" fontId="10" fillId="0" borderId="0" xfId="52" applyNumberFormat="1" applyFont="1" applyBorder="1" applyAlignment="1" applyProtection="1">
      <alignment horizontal="center" vertical="center"/>
      <protection hidden="1"/>
    </xf>
    <xf numFmtId="0" fontId="10" fillId="0" borderId="19" xfId="52" applyNumberFormat="1" applyFont="1" applyBorder="1" applyAlignment="1" applyProtection="1">
      <alignment horizontal="center" vertical="center"/>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2" xfId="50"/>
    <cellStyle name="Neutral"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190500</xdr:colOff>
      <xdr:row>83</xdr:row>
      <xdr:rowOff>85725</xdr:rowOff>
    </xdr:from>
    <xdr:to>
      <xdr:col>5</xdr:col>
      <xdr:colOff>1343025</xdr:colOff>
      <xdr:row>87</xdr:row>
      <xdr:rowOff>28575</xdr:rowOff>
    </xdr:to>
    <xdr:pic>
      <xdr:nvPicPr>
        <xdr:cNvPr id="3" name="Imagen 1"/>
        <xdr:cNvPicPr preferRelativeResize="1">
          <a:picLocks noChangeAspect="1"/>
        </xdr:cNvPicPr>
      </xdr:nvPicPr>
      <xdr:blipFill>
        <a:blip r:embed="rId3"/>
        <a:stretch>
          <a:fillRect/>
        </a:stretch>
      </xdr:blipFill>
      <xdr:spPr>
        <a:xfrm>
          <a:off x="1685925" y="9982200"/>
          <a:ext cx="1152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7</xdr:row>
      <xdr:rowOff>85725</xdr:rowOff>
    </xdr:from>
    <xdr:to>
      <xdr:col>12</xdr:col>
      <xdr:colOff>685800</xdr:colOff>
      <xdr:row>10</xdr:row>
      <xdr:rowOff>190500</xdr:rowOff>
    </xdr:to>
    <xdr:pic>
      <xdr:nvPicPr>
        <xdr:cNvPr id="1" name="2 Imagen" descr="RFET logo color2.jpg"/>
        <xdr:cNvPicPr preferRelativeResize="1">
          <a:picLocks noChangeAspect="1"/>
        </xdr:cNvPicPr>
      </xdr:nvPicPr>
      <xdr:blipFill>
        <a:blip r:embed="rId1"/>
        <a:stretch>
          <a:fillRect/>
        </a:stretch>
      </xdr:blipFill>
      <xdr:spPr>
        <a:xfrm>
          <a:off x="5514975" y="1209675"/>
          <a:ext cx="1057275" cy="657225"/>
        </a:xfrm>
        <a:prstGeom prst="rect">
          <a:avLst/>
        </a:prstGeom>
        <a:noFill/>
        <a:ln w="9525" cmpd="sng">
          <a:noFill/>
        </a:ln>
      </xdr:spPr>
    </xdr:pic>
    <xdr:clientData/>
  </xdr:twoCellAnchor>
  <xdr:twoCellAnchor editAs="oneCell">
    <xdr:from>
      <xdr:col>10</xdr:col>
      <xdr:colOff>9525</xdr:colOff>
      <xdr:row>37</xdr:row>
      <xdr:rowOff>123825</xdr:rowOff>
    </xdr:from>
    <xdr:to>
      <xdr:col>12</xdr:col>
      <xdr:colOff>762000</xdr:colOff>
      <xdr:row>39</xdr:row>
      <xdr:rowOff>28575</xdr:rowOff>
    </xdr:to>
    <xdr:pic>
      <xdr:nvPicPr>
        <xdr:cNvPr id="2" name="2 Imagen"/>
        <xdr:cNvPicPr preferRelativeResize="1">
          <a:picLocks noChangeAspect="1"/>
        </xdr:cNvPicPr>
      </xdr:nvPicPr>
      <xdr:blipFill>
        <a:blip r:embed="rId2"/>
        <a:stretch>
          <a:fillRect/>
        </a:stretch>
      </xdr:blipFill>
      <xdr:spPr>
        <a:xfrm>
          <a:off x="4981575" y="7972425"/>
          <a:ext cx="1666875" cy="361950"/>
        </a:xfrm>
        <a:prstGeom prst="rect">
          <a:avLst/>
        </a:prstGeom>
        <a:noFill/>
        <a:ln w="9525" cmpd="sng">
          <a:noFill/>
        </a:ln>
      </xdr:spPr>
    </xdr:pic>
    <xdr:clientData/>
  </xdr:twoCellAnchor>
  <xdr:twoCellAnchor editAs="oneCell">
    <xdr:from>
      <xdr:col>5</xdr:col>
      <xdr:colOff>228600</xdr:colOff>
      <xdr:row>51</xdr:row>
      <xdr:rowOff>38100</xdr:rowOff>
    </xdr:from>
    <xdr:to>
      <xdr:col>5</xdr:col>
      <xdr:colOff>1390650</xdr:colOff>
      <xdr:row>54</xdr:row>
      <xdr:rowOff>133350</xdr:rowOff>
    </xdr:to>
    <xdr:pic>
      <xdr:nvPicPr>
        <xdr:cNvPr id="3" name="Imagen 4"/>
        <xdr:cNvPicPr preferRelativeResize="1">
          <a:picLocks noChangeAspect="1"/>
        </xdr:cNvPicPr>
      </xdr:nvPicPr>
      <xdr:blipFill>
        <a:blip r:embed="rId3"/>
        <a:stretch>
          <a:fillRect/>
        </a:stretch>
      </xdr:blipFill>
      <xdr:spPr>
        <a:xfrm>
          <a:off x="1724025" y="9867900"/>
          <a:ext cx="11620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180975</xdr:colOff>
      <xdr:row>51</xdr:row>
      <xdr:rowOff>47625</xdr:rowOff>
    </xdr:from>
    <xdr:to>
      <xdr:col>5</xdr:col>
      <xdr:colOff>1343025</xdr:colOff>
      <xdr:row>54</xdr:row>
      <xdr:rowOff>152400</xdr:rowOff>
    </xdr:to>
    <xdr:pic>
      <xdr:nvPicPr>
        <xdr:cNvPr id="3" name="Imagen 4"/>
        <xdr:cNvPicPr preferRelativeResize="1">
          <a:picLocks noChangeAspect="1"/>
        </xdr:cNvPicPr>
      </xdr:nvPicPr>
      <xdr:blipFill>
        <a:blip r:embed="rId3"/>
        <a:stretch>
          <a:fillRect/>
        </a:stretch>
      </xdr:blipFill>
      <xdr:spPr>
        <a:xfrm>
          <a:off x="1676400" y="9877425"/>
          <a:ext cx="11620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7</xdr:row>
      <xdr:rowOff>76200</xdr:rowOff>
    </xdr:from>
    <xdr:to>
      <xdr:col>12</xdr:col>
      <xdr:colOff>895350</xdr:colOff>
      <xdr:row>11</xdr:row>
      <xdr:rowOff>142875</xdr:rowOff>
    </xdr:to>
    <xdr:pic>
      <xdr:nvPicPr>
        <xdr:cNvPr id="1" name="2 Imagen" descr="RFET logo color2.jpg"/>
        <xdr:cNvPicPr preferRelativeResize="1">
          <a:picLocks noChangeAspect="1"/>
        </xdr:cNvPicPr>
      </xdr:nvPicPr>
      <xdr:blipFill>
        <a:blip r:embed="rId1"/>
        <a:stretch>
          <a:fillRect/>
        </a:stretch>
      </xdr:blipFill>
      <xdr:spPr>
        <a:xfrm>
          <a:off x="5419725" y="1200150"/>
          <a:ext cx="1362075" cy="847725"/>
        </a:xfrm>
        <a:prstGeom prst="rect">
          <a:avLst/>
        </a:prstGeom>
        <a:noFill/>
        <a:ln w="9525" cmpd="sng">
          <a:noFill/>
        </a:ln>
      </xdr:spPr>
    </xdr:pic>
    <xdr:clientData/>
  </xdr:twoCellAnchor>
  <xdr:twoCellAnchor editAs="oneCell">
    <xdr:from>
      <xdr:col>10</xdr:col>
      <xdr:colOff>123825</xdr:colOff>
      <xdr:row>37</xdr:row>
      <xdr:rowOff>76200</xdr:rowOff>
    </xdr:from>
    <xdr:to>
      <xdr:col>12</xdr:col>
      <xdr:colOff>876300</xdr:colOff>
      <xdr:row>39</xdr:row>
      <xdr:rowOff>19050</xdr:rowOff>
    </xdr:to>
    <xdr:pic>
      <xdr:nvPicPr>
        <xdr:cNvPr id="2" name="2 Imagen"/>
        <xdr:cNvPicPr preferRelativeResize="1">
          <a:picLocks noChangeAspect="1"/>
        </xdr:cNvPicPr>
      </xdr:nvPicPr>
      <xdr:blipFill>
        <a:blip r:embed="rId2"/>
        <a:stretch>
          <a:fillRect/>
        </a:stretch>
      </xdr:blipFill>
      <xdr:spPr>
        <a:xfrm>
          <a:off x="5095875" y="7924800"/>
          <a:ext cx="1666875" cy="400050"/>
        </a:xfrm>
        <a:prstGeom prst="rect">
          <a:avLst/>
        </a:prstGeom>
        <a:noFill/>
        <a:ln w="9525" cmpd="sng">
          <a:noFill/>
        </a:ln>
      </xdr:spPr>
    </xdr:pic>
    <xdr:clientData/>
  </xdr:twoCellAnchor>
  <xdr:twoCellAnchor editAs="oneCell">
    <xdr:from>
      <xdr:col>5</xdr:col>
      <xdr:colOff>209550</xdr:colOff>
      <xdr:row>51</xdr:row>
      <xdr:rowOff>57150</xdr:rowOff>
    </xdr:from>
    <xdr:to>
      <xdr:col>5</xdr:col>
      <xdr:colOff>1362075</xdr:colOff>
      <xdr:row>54</xdr:row>
      <xdr:rowOff>152400</xdr:rowOff>
    </xdr:to>
    <xdr:pic>
      <xdr:nvPicPr>
        <xdr:cNvPr id="3" name="Imagen 4"/>
        <xdr:cNvPicPr preferRelativeResize="1">
          <a:picLocks noChangeAspect="1"/>
        </xdr:cNvPicPr>
      </xdr:nvPicPr>
      <xdr:blipFill>
        <a:blip r:embed="rId3"/>
        <a:stretch>
          <a:fillRect/>
        </a:stretch>
      </xdr:blipFill>
      <xdr:spPr>
        <a:xfrm>
          <a:off x="1704975" y="9886950"/>
          <a:ext cx="11525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quel%20Angel\AppData\Local\Microsoft\Windows\INetCache\IE\A5ARCFGN\ALV%20MAS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quel%20Angel\AppData\Local\Microsoft\Windows\INetCache\IE\A5ARCFGN\CAD%20MASC.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quel%20Angel\AppData\Local\Microsoft\Windows\INetCache\IE\A5ARCFGN\INF%20MASC.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iquel%20Angel\AppData\Local\Microsoft\Windows\INetCache\IE\A5ARCFGN\BNJ%20MAS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2">
        <row r="5">
          <cell r="A5" t="str">
            <v>TORNEIG OPEN VERMADA</v>
          </cell>
        </row>
        <row r="7">
          <cell r="A7">
            <v>43010</v>
          </cell>
          <cell r="B7" t="str">
            <v>ILLES BALEARS</v>
          </cell>
          <cell r="D7" t="str">
            <v>TENNIS CLUB BINISSALEM</v>
          </cell>
          <cell r="E7">
            <v>5856581</v>
          </cell>
        </row>
        <row r="9">
          <cell r="A9" t="str">
            <v>NO</v>
          </cell>
          <cell r="B9" t="str">
            <v>Alevín</v>
          </cell>
          <cell r="C9" t="str">
            <v>Masculino</v>
          </cell>
          <cell r="D9" t="str">
            <v>CATALINA</v>
          </cell>
          <cell r="E9" t="str">
            <v>MOYA MULET</v>
          </cell>
        </row>
        <row r="11">
          <cell r="A11" t="str">
            <v>BINISSALEM</v>
          </cell>
          <cell r="E11" t="str">
            <v>Si</v>
          </cell>
        </row>
      </sheetData>
      <sheetData sheetId="5">
        <row r="3">
          <cell r="G3">
            <v>4</v>
          </cell>
        </row>
        <row r="7">
          <cell r="A7">
            <v>1</v>
          </cell>
          <cell r="B7" t="str">
            <v>BOVER LLABRES</v>
          </cell>
          <cell r="C7" t="str">
            <v>RAMON</v>
          </cell>
          <cell r="D7">
            <v>5929411</v>
          </cell>
          <cell r="E7">
            <v>4333</v>
          </cell>
          <cell r="F7" t="str">
            <v>M</v>
          </cell>
          <cell r="G7">
            <v>38646</v>
          </cell>
          <cell r="H7">
            <v>0</v>
          </cell>
          <cell r="I7">
            <v>4214</v>
          </cell>
          <cell r="J7">
            <v>68</v>
          </cell>
        </row>
        <row r="8">
          <cell r="A8">
            <v>2</v>
          </cell>
          <cell r="B8" t="str">
            <v>PALOMAR SUAU</v>
          </cell>
          <cell r="C8" t="str">
            <v>XAVI</v>
          </cell>
          <cell r="D8">
            <v>5963980</v>
          </cell>
          <cell r="E8">
            <v>4233</v>
          </cell>
          <cell r="F8" t="str">
            <v>M</v>
          </cell>
          <cell r="G8">
            <v>39385</v>
          </cell>
          <cell r="H8">
            <v>0</v>
          </cell>
          <cell r="I8">
            <v>4837</v>
          </cell>
          <cell r="J8">
            <v>56</v>
          </cell>
        </row>
        <row r="9">
          <cell r="A9">
            <v>3</v>
          </cell>
          <cell r="B9" t="str">
            <v>HAGEN</v>
          </cell>
          <cell r="C9" t="str">
            <v>PETER</v>
          </cell>
          <cell r="D9">
            <v>5971173</v>
          </cell>
          <cell r="E9">
            <v>4218</v>
          </cell>
          <cell r="F9" t="str">
            <v>M</v>
          </cell>
          <cell r="G9">
            <v>39004</v>
          </cell>
          <cell r="H9">
            <v>32</v>
          </cell>
          <cell r="I9">
            <v>0</v>
          </cell>
          <cell r="J9">
            <v>36</v>
          </cell>
        </row>
        <row r="10">
          <cell r="A10">
            <v>4</v>
          </cell>
          <cell r="B10" t="str">
            <v>PONS SALAS</v>
          </cell>
          <cell r="C10" t="str">
            <v>IGNASI</v>
          </cell>
          <cell r="D10">
            <v>5907269</v>
          </cell>
          <cell r="E10">
            <v>3419</v>
          </cell>
          <cell r="F10" t="str">
            <v>M</v>
          </cell>
          <cell r="G10">
            <v>38553</v>
          </cell>
          <cell r="H10">
            <v>0</v>
          </cell>
          <cell r="I10">
            <v>7112</v>
          </cell>
          <cell r="J10">
            <v>30</v>
          </cell>
        </row>
        <row r="11">
          <cell r="A11">
            <v>5</v>
          </cell>
          <cell r="B11" t="str">
            <v>GONZALEZ BELTRAN</v>
          </cell>
          <cell r="C11" t="str">
            <v>ERIC</v>
          </cell>
          <cell r="D11">
            <v>5964839</v>
          </cell>
          <cell r="E11">
            <v>2824</v>
          </cell>
          <cell r="F11" t="str">
            <v>M</v>
          </cell>
          <cell r="G11">
            <v>38530</v>
          </cell>
          <cell r="H11">
            <v>0</v>
          </cell>
          <cell r="I11">
            <v>8830</v>
          </cell>
          <cell r="J11">
            <v>19</v>
          </cell>
        </row>
        <row r="12">
          <cell r="A12">
            <v>6</v>
          </cell>
          <cell r="B12" t="str">
            <v>RIUTORT FIOL</v>
          </cell>
          <cell r="C12" t="str">
            <v>MARC</v>
          </cell>
          <cell r="D12">
            <v>5964855</v>
          </cell>
          <cell r="E12">
            <v>11094</v>
          </cell>
          <cell r="F12" t="str">
            <v>M</v>
          </cell>
          <cell r="G12">
            <v>39004</v>
          </cell>
          <cell r="H12">
            <v>0</v>
          </cell>
          <cell r="I12">
            <v>9471</v>
          </cell>
          <cell r="J12">
            <v>16</v>
          </cell>
        </row>
        <row r="13">
          <cell r="A13">
            <v>7</v>
          </cell>
          <cell r="B13" t="str">
            <v>RAMOS SALORT</v>
          </cell>
          <cell r="C13" t="str">
            <v>ALEX</v>
          </cell>
          <cell r="D13">
            <v>5978757</v>
          </cell>
          <cell r="E13">
            <v>3667</v>
          </cell>
          <cell r="F13" t="str">
            <v>M</v>
          </cell>
          <cell r="G13">
            <v>38800</v>
          </cell>
          <cell r="H13">
            <v>0</v>
          </cell>
          <cell r="I13">
            <v>9985</v>
          </cell>
          <cell r="J13">
            <v>14</v>
          </cell>
        </row>
        <row r="14">
          <cell r="A14">
            <v>8</v>
          </cell>
          <cell r="B14" t="str">
            <v>RIUTORT FIOL</v>
          </cell>
          <cell r="C14" t="str">
            <v>ADRIA</v>
          </cell>
          <cell r="D14">
            <v>5964847</v>
          </cell>
          <cell r="E14">
            <v>11095</v>
          </cell>
          <cell r="F14" t="str">
            <v>M</v>
          </cell>
          <cell r="G14">
            <v>39004</v>
          </cell>
          <cell r="H14">
            <v>0</v>
          </cell>
          <cell r="I14">
            <v>13215</v>
          </cell>
          <cell r="J14">
            <v>6</v>
          </cell>
        </row>
        <row r="15">
          <cell r="A15">
            <v>9</v>
          </cell>
          <cell r="B15" t="str">
            <v>ESCANELLAS SUREDA</v>
          </cell>
          <cell r="C15" t="str">
            <v>JOAN</v>
          </cell>
          <cell r="D15">
            <v>5967263</v>
          </cell>
          <cell r="E15">
            <v>3824</v>
          </cell>
          <cell r="F15" t="str">
            <v>M</v>
          </cell>
          <cell r="G15">
            <v>38973</v>
          </cell>
          <cell r="H15">
            <v>0</v>
          </cell>
          <cell r="I15">
            <v>15306</v>
          </cell>
          <cell r="J15">
            <v>3</v>
          </cell>
        </row>
        <row r="16">
          <cell r="A16">
            <v>10</v>
          </cell>
          <cell r="B16" t="str">
            <v>SERVERA ESCANDELL</v>
          </cell>
          <cell r="C16" t="str">
            <v>DAVID</v>
          </cell>
          <cell r="D16">
            <v>5972600</v>
          </cell>
          <cell r="E16">
            <v>4188</v>
          </cell>
          <cell r="F16" t="str">
            <v>M</v>
          </cell>
          <cell r="G16">
            <v>38778</v>
          </cell>
          <cell r="H16">
            <v>0</v>
          </cell>
          <cell r="I16">
            <v>16208</v>
          </cell>
          <cell r="J16">
            <v>2</v>
          </cell>
        </row>
        <row r="17">
          <cell r="A17">
            <v>11</v>
          </cell>
          <cell r="B17" t="str">
            <v>ZZZ</v>
          </cell>
          <cell r="C17" t="str">
            <v/>
          </cell>
          <cell r="E17" t="str">
            <v/>
          </cell>
          <cell r="F17" t="str">
            <v/>
          </cell>
          <cell r="G17" t="str">
            <v/>
          </cell>
          <cell r="H17" t="str">
            <v/>
          </cell>
          <cell r="I17" t="str">
            <v/>
          </cell>
          <cell r="J17">
            <v>-1</v>
          </cell>
        </row>
        <row r="18">
          <cell r="A18">
            <v>12</v>
          </cell>
          <cell r="B18" t="str">
            <v>ZZZ</v>
          </cell>
          <cell r="C18" t="str">
            <v/>
          </cell>
          <cell r="E18" t="str">
            <v/>
          </cell>
          <cell r="F18" t="str">
            <v/>
          </cell>
          <cell r="G18" t="str">
            <v/>
          </cell>
          <cell r="H18" t="str">
            <v/>
          </cell>
          <cell r="I18" t="str">
            <v/>
          </cell>
          <cell r="J18">
            <v>-1</v>
          </cell>
        </row>
        <row r="19">
          <cell r="A19">
            <v>13</v>
          </cell>
          <cell r="B19" t="str">
            <v>ZZZ</v>
          </cell>
          <cell r="C19" t="str">
            <v/>
          </cell>
          <cell r="E19" t="str">
            <v/>
          </cell>
          <cell r="F19" t="str">
            <v/>
          </cell>
          <cell r="G19" t="str">
            <v/>
          </cell>
          <cell r="H19" t="str">
            <v/>
          </cell>
          <cell r="I19" t="str">
            <v/>
          </cell>
          <cell r="J19">
            <v>-1</v>
          </cell>
        </row>
        <row r="20">
          <cell r="A20">
            <v>14</v>
          </cell>
          <cell r="B20" t="str">
            <v>ZZZ</v>
          </cell>
          <cell r="C20" t="str">
            <v/>
          </cell>
          <cell r="E20" t="str">
            <v/>
          </cell>
          <cell r="F20" t="str">
            <v/>
          </cell>
          <cell r="G20" t="str">
            <v/>
          </cell>
          <cell r="H20" t="str">
            <v/>
          </cell>
          <cell r="I20" t="str">
            <v/>
          </cell>
          <cell r="J20">
            <v>-1</v>
          </cell>
        </row>
        <row r="21">
          <cell r="A21">
            <v>15</v>
          </cell>
          <cell r="B21" t="str">
            <v>ZZZ</v>
          </cell>
          <cell r="C21" t="str">
            <v/>
          </cell>
          <cell r="E21" t="str">
            <v/>
          </cell>
          <cell r="F21" t="str">
            <v/>
          </cell>
          <cell r="G21" t="str">
            <v/>
          </cell>
          <cell r="H21" t="str">
            <v/>
          </cell>
          <cell r="I21" t="str">
            <v/>
          </cell>
          <cell r="J21">
            <v>-1</v>
          </cell>
        </row>
        <row r="22">
          <cell r="A22">
            <v>16</v>
          </cell>
          <cell r="B22" t="str">
            <v>ZZZ</v>
          </cell>
          <cell r="C22" t="str">
            <v/>
          </cell>
          <cell r="E22" t="str">
            <v/>
          </cell>
          <cell r="F22" t="str">
            <v/>
          </cell>
          <cell r="G22" t="str">
            <v/>
          </cell>
          <cell r="H22" t="str">
            <v/>
          </cell>
          <cell r="I22" t="str">
            <v/>
          </cell>
          <cell r="J22">
            <v>-1</v>
          </cell>
        </row>
        <row r="23">
          <cell r="A23">
            <v>17</v>
          </cell>
          <cell r="B23" t="str">
            <v>ZZZ</v>
          </cell>
          <cell r="C23" t="str">
            <v/>
          </cell>
          <cell r="E23" t="str">
            <v/>
          </cell>
          <cell r="F23" t="str">
            <v/>
          </cell>
          <cell r="G23" t="str">
            <v/>
          </cell>
          <cell r="H23" t="str">
            <v/>
          </cell>
          <cell r="I23" t="str">
            <v/>
          </cell>
          <cell r="J23">
            <v>-1</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2">
        <row r="5">
          <cell r="A5" t="str">
            <v>TORNEIG OPEN VERMADA</v>
          </cell>
        </row>
        <row r="7">
          <cell r="A7">
            <v>43010</v>
          </cell>
          <cell r="B7" t="str">
            <v>ILLES BALEARS</v>
          </cell>
          <cell r="D7" t="str">
            <v>TENNIS CLUB BINISSALEM</v>
          </cell>
          <cell r="E7">
            <v>5856581</v>
          </cell>
        </row>
        <row r="9">
          <cell r="A9" t="str">
            <v>NO</v>
          </cell>
          <cell r="B9" t="str">
            <v>Cadete</v>
          </cell>
          <cell r="C9" t="str">
            <v>Masculino</v>
          </cell>
          <cell r="D9" t="str">
            <v>CATALINA</v>
          </cell>
          <cell r="E9" t="str">
            <v>MOYA MULET</v>
          </cell>
        </row>
        <row r="11">
          <cell r="A11" t="str">
            <v>BINISSALEM</v>
          </cell>
          <cell r="E11" t="str">
            <v>Si</v>
          </cell>
        </row>
      </sheetData>
      <sheetData sheetId="5">
        <row r="7">
          <cell r="A7">
            <v>1</v>
          </cell>
          <cell r="B7" t="str">
            <v>RODRIGUEZ SIQUIER</v>
          </cell>
          <cell r="C7" t="str">
            <v>ALEJANDRO</v>
          </cell>
          <cell r="D7">
            <v>5898947</v>
          </cell>
          <cell r="E7">
            <v>4417</v>
          </cell>
          <cell r="F7" t="str">
            <v>M</v>
          </cell>
          <cell r="G7">
            <v>37663</v>
          </cell>
          <cell r="H7">
            <v>0</v>
          </cell>
          <cell r="I7">
            <v>1208</v>
          </cell>
          <cell r="J7">
            <v>274</v>
          </cell>
        </row>
        <row r="8">
          <cell r="A8">
            <v>2</v>
          </cell>
          <cell r="B8" t="str">
            <v>MELERO KRETZER</v>
          </cell>
          <cell r="C8" t="str">
            <v>ALEJANDRO</v>
          </cell>
          <cell r="D8">
            <v>5935260</v>
          </cell>
          <cell r="E8">
            <v>4288</v>
          </cell>
          <cell r="F8" t="str">
            <v>M</v>
          </cell>
          <cell r="G8">
            <v>38353</v>
          </cell>
          <cell r="H8">
            <v>0</v>
          </cell>
          <cell r="I8">
            <v>1595</v>
          </cell>
          <cell r="J8">
            <v>207</v>
          </cell>
        </row>
        <row r="9">
          <cell r="A9">
            <v>3</v>
          </cell>
          <cell r="B9" t="str">
            <v>BARCELO SALVADOR</v>
          </cell>
          <cell r="C9" t="str">
            <v>JAUME</v>
          </cell>
          <cell r="D9">
            <v>5929338</v>
          </cell>
          <cell r="E9">
            <v>4332</v>
          </cell>
          <cell r="F9" t="str">
            <v>M</v>
          </cell>
          <cell r="G9">
            <v>37605</v>
          </cell>
          <cell r="H9">
            <v>0</v>
          </cell>
          <cell r="I9">
            <v>1915</v>
          </cell>
          <cell r="J9">
            <v>170</v>
          </cell>
        </row>
        <row r="10">
          <cell r="A10">
            <v>4</v>
          </cell>
          <cell r="B10" t="str">
            <v>RAMIS ADROVER</v>
          </cell>
          <cell r="C10" t="str">
            <v>ANGEL</v>
          </cell>
          <cell r="D10">
            <v>5914214</v>
          </cell>
          <cell r="E10">
            <v>4326</v>
          </cell>
          <cell r="F10" t="str">
            <v>M</v>
          </cell>
          <cell r="G10">
            <v>37186</v>
          </cell>
          <cell r="H10">
            <v>0</v>
          </cell>
          <cell r="I10">
            <v>2985</v>
          </cell>
          <cell r="J10">
            <v>104</v>
          </cell>
        </row>
        <row r="11">
          <cell r="A11">
            <v>5</v>
          </cell>
          <cell r="B11" t="str">
            <v>LAGUTIN</v>
          </cell>
          <cell r="C11" t="str">
            <v>PAVEL</v>
          </cell>
          <cell r="D11">
            <v>5935616</v>
          </cell>
          <cell r="E11">
            <v>4282</v>
          </cell>
          <cell r="F11" t="str">
            <v>M</v>
          </cell>
          <cell r="G11">
            <v>38417</v>
          </cell>
          <cell r="H11">
            <v>84</v>
          </cell>
          <cell r="I11">
            <v>0</v>
          </cell>
          <cell r="J11">
            <v>55</v>
          </cell>
        </row>
        <row r="12">
          <cell r="A12">
            <v>6</v>
          </cell>
          <cell r="B12" t="str">
            <v>PIZA SBERT</v>
          </cell>
          <cell r="C12" t="str">
            <v>MIQUEL</v>
          </cell>
          <cell r="D12">
            <v>5929388</v>
          </cell>
          <cell r="E12">
            <v>4353</v>
          </cell>
          <cell r="F12" t="str">
            <v>M</v>
          </cell>
          <cell r="G12">
            <v>37086</v>
          </cell>
          <cell r="H12">
            <v>0</v>
          </cell>
          <cell r="I12">
            <v>4968</v>
          </cell>
          <cell r="J12">
            <v>54</v>
          </cell>
          <cell r="K12" t="str">
            <v>WC</v>
          </cell>
        </row>
        <row r="13">
          <cell r="A13">
            <v>7</v>
          </cell>
          <cell r="B13" t="str">
            <v>GONZALEZ BAUZA</v>
          </cell>
          <cell r="C13" t="str">
            <v>PEP</v>
          </cell>
          <cell r="D13">
            <v>5867893</v>
          </cell>
          <cell r="E13">
            <v>4155</v>
          </cell>
          <cell r="F13" t="str">
            <v>M</v>
          </cell>
          <cell r="G13">
            <v>37514</v>
          </cell>
          <cell r="H13">
            <v>0</v>
          </cell>
          <cell r="I13">
            <v>5699</v>
          </cell>
          <cell r="J13">
            <v>44</v>
          </cell>
        </row>
        <row r="14">
          <cell r="A14">
            <v>8</v>
          </cell>
          <cell r="B14" t="str">
            <v>BASSANTE UNDA</v>
          </cell>
          <cell r="C14" t="str">
            <v>ANDRES</v>
          </cell>
          <cell r="D14">
            <v>5904108</v>
          </cell>
          <cell r="E14">
            <v>3583</v>
          </cell>
          <cell r="F14" t="str">
            <v>M</v>
          </cell>
          <cell r="G14">
            <v>37045</v>
          </cell>
          <cell r="H14">
            <v>0</v>
          </cell>
          <cell r="I14">
            <v>6846</v>
          </cell>
          <cell r="J14">
            <v>32</v>
          </cell>
        </row>
        <row r="15">
          <cell r="A15">
            <v>9</v>
          </cell>
          <cell r="B15" t="str">
            <v>SALOM CIFRE</v>
          </cell>
          <cell r="C15" t="str">
            <v>ANTONI</v>
          </cell>
          <cell r="D15">
            <v>5894648</v>
          </cell>
          <cell r="E15">
            <v>3671</v>
          </cell>
          <cell r="F15" t="str">
            <v>M</v>
          </cell>
          <cell r="G15">
            <v>36910</v>
          </cell>
          <cell r="H15">
            <v>0</v>
          </cell>
          <cell r="I15">
            <v>6846</v>
          </cell>
          <cell r="J15">
            <v>32</v>
          </cell>
        </row>
        <row r="16">
          <cell r="A16">
            <v>10</v>
          </cell>
          <cell r="B16" t="str">
            <v>FASCIO</v>
          </cell>
          <cell r="C16" t="str">
            <v>ALEXANDRE</v>
          </cell>
          <cell r="D16">
            <v>8745666</v>
          </cell>
          <cell r="E16">
            <v>4321</v>
          </cell>
          <cell r="F16" t="str">
            <v>M</v>
          </cell>
          <cell r="G16">
            <v>37295</v>
          </cell>
          <cell r="H16">
            <v>10</v>
          </cell>
          <cell r="I16">
            <v>0</v>
          </cell>
          <cell r="J16">
            <v>19</v>
          </cell>
        </row>
        <row r="17">
          <cell r="A17">
            <v>11</v>
          </cell>
          <cell r="B17" t="str">
            <v>JUAN SERVERA</v>
          </cell>
          <cell r="C17" t="str">
            <v>MIQUEL</v>
          </cell>
          <cell r="D17">
            <v>5902649</v>
          </cell>
          <cell r="E17">
            <v>11495</v>
          </cell>
          <cell r="F17" t="str">
            <v>M</v>
          </cell>
          <cell r="G17">
            <v>36936</v>
          </cell>
          <cell r="H17">
            <v>0</v>
          </cell>
          <cell r="I17">
            <v>9754</v>
          </cell>
          <cell r="J17">
            <v>15</v>
          </cell>
          <cell r="K17" t="str">
            <v>WC</v>
          </cell>
        </row>
        <row r="18">
          <cell r="A18">
            <v>12</v>
          </cell>
          <cell r="B18" t="str">
            <v>MORALES GOMEZ</v>
          </cell>
          <cell r="C18" t="str">
            <v>ENRIC</v>
          </cell>
          <cell r="D18">
            <v>5867801</v>
          </cell>
          <cell r="E18">
            <v>4163</v>
          </cell>
          <cell r="F18" t="str">
            <v>M</v>
          </cell>
          <cell r="G18">
            <v>37358</v>
          </cell>
          <cell r="H18">
            <v>0</v>
          </cell>
          <cell r="I18">
            <v>10889</v>
          </cell>
          <cell r="J18">
            <v>11</v>
          </cell>
        </row>
        <row r="19">
          <cell r="A19">
            <v>13</v>
          </cell>
          <cell r="B19" t="str">
            <v>GOMILA LLABRES</v>
          </cell>
          <cell r="C19" t="str">
            <v>JOAN</v>
          </cell>
          <cell r="D19">
            <v>5892189</v>
          </cell>
          <cell r="E19">
            <v>4154</v>
          </cell>
          <cell r="F19" t="str">
            <v>M</v>
          </cell>
          <cell r="G19">
            <v>37145</v>
          </cell>
          <cell r="H19">
            <v>0</v>
          </cell>
          <cell r="I19">
            <v>14483</v>
          </cell>
          <cell r="J19">
            <v>4</v>
          </cell>
        </row>
        <row r="20">
          <cell r="A20">
            <v>14</v>
          </cell>
          <cell r="B20" t="str">
            <v>RIUTORT MATEU</v>
          </cell>
          <cell r="C20" t="str">
            <v>JAUME</v>
          </cell>
          <cell r="D20">
            <v>5989415</v>
          </cell>
          <cell r="E20">
            <v>4178</v>
          </cell>
          <cell r="F20" t="str">
            <v>M</v>
          </cell>
          <cell r="G20">
            <v>36932</v>
          </cell>
          <cell r="H20">
            <v>0</v>
          </cell>
          <cell r="I20">
            <v>17941</v>
          </cell>
          <cell r="J20">
            <v>1</v>
          </cell>
        </row>
        <row r="21">
          <cell r="A21">
            <v>15</v>
          </cell>
          <cell r="B21" t="str">
            <v>ZZZ</v>
          </cell>
          <cell r="C21" t="str">
            <v/>
          </cell>
          <cell r="E21" t="str">
            <v/>
          </cell>
          <cell r="F21" t="str">
            <v/>
          </cell>
          <cell r="G21" t="str">
            <v/>
          </cell>
          <cell r="H21" t="str">
            <v/>
          </cell>
          <cell r="I21" t="str">
            <v/>
          </cell>
          <cell r="J21">
            <v>-1</v>
          </cell>
        </row>
        <row r="22">
          <cell r="A22">
            <v>16</v>
          </cell>
          <cell r="B22" t="str">
            <v>ZZZ</v>
          </cell>
          <cell r="C22" t="str">
            <v/>
          </cell>
          <cell r="E22" t="str">
            <v/>
          </cell>
          <cell r="F22" t="str">
            <v/>
          </cell>
          <cell r="G22" t="str">
            <v/>
          </cell>
          <cell r="H22" t="str">
            <v/>
          </cell>
          <cell r="I22" t="str">
            <v/>
          </cell>
          <cell r="J22">
            <v>-1</v>
          </cell>
        </row>
        <row r="23">
          <cell r="A23">
            <v>17</v>
          </cell>
          <cell r="B23" t="str">
            <v>ZZZ</v>
          </cell>
          <cell r="C23" t="str">
            <v/>
          </cell>
          <cell r="E23" t="str">
            <v/>
          </cell>
          <cell r="F23" t="str">
            <v/>
          </cell>
          <cell r="G23" t="str">
            <v/>
          </cell>
          <cell r="H23" t="str">
            <v/>
          </cell>
          <cell r="I23" t="str">
            <v/>
          </cell>
          <cell r="J23">
            <v>-1</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2">
        <row r="5">
          <cell r="A5" t="str">
            <v>TORNEIG OPEN VERMADA</v>
          </cell>
        </row>
        <row r="7">
          <cell r="A7">
            <v>43010</v>
          </cell>
          <cell r="B7" t="str">
            <v>ILLES BALEARS</v>
          </cell>
          <cell r="D7" t="str">
            <v>TENNIS CLUB BINISSALEM</v>
          </cell>
          <cell r="E7">
            <v>5856581</v>
          </cell>
        </row>
        <row r="9">
          <cell r="A9" t="str">
            <v>NO</v>
          </cell>
          <cell r="B9" t="str">
            <v>Infantil</v>
          </cell>
          <cell r="C9" t="str">
            <v>Masculino</v>
          </cell>
          <cell r="D9" t="str">
            <v>CATALINA</v>
          </cell>
          <cell r="E9" t="str">
            <v>MOYA MULET</v>
          </cell>
        </row>
        <row r="11">
          <cell r="A11" t="str">
            <v>BINISSALEM</v>
          </cell>
          <cell r="E11" t="str">
            <v>Si</v>
          </cell>
        </row>
      </sheetData>
      <sheetData sheetId="5">
        <row r="3">
          <cell r="G3">
            <v>4</v>
          </cell>
        </row>
        <row r="7">
          <cell r="A7">
            <v>1</v>
          </cell>
          <cell r="B7" t="str">
            <v>MUÑOZ SBERT</v>
          </cell>
          <cell r="C7" t="str">
            <v>JOAN</v>
          </cell>
          <cell r="D7">
            <v>5929346</v>
          </cell>
          <cell r="E7">
            <v>4350</v>
          </cell>
          <cell r="F7" t="str">
            <v>M</v>
          </cell>
          <cell r="G7">
            <v>38143</v>
          </cell>
          <cell r="H7">
            <v>0</v>
          </cell>
          <cell r="I7">
            <v>2283</v>
          </cell>
          <cell r="J7">
            <v>141</v>
          </cell>
          <cell r="K7" t="str">
            <v>WC</v>
          </cell>
        </row>
        <row r="8">
          <cell r="A8">
            <v>2</v>
          </cell>
          <cell r="B8" t="str">
            <v>JAUME RAMIS</v>
          </cell>
          <cell r="C8" t="str">
            <v>FRANCESC</v>
          </cell>
          <cell r="D8">
            <v>5902954</v>
          </cell>
          <cell r="E8">
            <v>4255</v>
          </cell>
          <cell r="F8" t="str">
            <v>M</v>
          </cell>
          <cell r="G8">
            <v>37725</v>
          </cell>
          <cell r="H8">
            <v>0</v>
          </cell>
          <cell r="I8">
            <v>2347</v>
          </cell>
          <cell r="J8">
            <v>137</v>
          </cell>
        </row>
        <row r="9">
          <cell r="A9">
            <v>3</v>
          </cell>
          <cell r="B9" t="str">
            <v>SALOM MUNAR</v>
          </cell>
          <cell r="C9" t="str">
            <v>MATEO</v>
          </cell>
          <cell r="D9">
            <v>5976272</v>
          </cell>
          <cell r="E9">
            <v>11501</v>
          </cell>
          <cell r="F9" t="str">
            <v>M</v>
          </cell>
          <cell r="G9">
            <v>38309</v>
          </cell>
          <cell r="H9">
            <v>0</v>
          </cell>
          <cell r="I9">
            <v>4087</v>
          </cell>
          <cell r="J9">
            <v>71</v>
          </cell>
          <cell r="K9" t="str">
            <v>WC</v>
          </cell>
        </row>
        <row r="10">
          <cell r="A10">
            <v>4</v>
          </cell>
          <cell r="B10" t="str">
            <v>BOVER LLABRES</v>
          </cell>
          <cell r="C10" t="str">
            <v>RAMON</v>
          </cell>
          <cell r="D10">
            <v>5929411</v>
          </cell>
          <cell r="E10">
            <v>4333</v>
          </cell>
          <cell r="F10" t="str">
            <v>M</v>
          </cell>
          <cell r="G10">
            <v>38646</v>
          </cell>
          <cell r="H10">
            <v>0</v>
          </cell>
          <cell r="I10">
            <v>4214</v>
          </cell>
          <cell r="J10">
            <v>68</v>
          </cell>
        </row>
        <row r="11">
          <cell r="A11">
            <v>5</v>
          </cell>
          <cell r="B11" t="str">
            <v>LLOMPART SERRA</v>
          </cell>
          <cell r="C11" t="str">
            <v>MARTI</v>
          </cell>
          <cell r="D11">
            <v>5921417</v>
          </cell>
          <cell r="E11">
            <v>4161</v>
          </cell>
          <cell r="F11" t="str">
            <v>M</v>
          </cell>
          <cell r="G11">
            <v>37770</v>
          </cell>
          <cell r="H11">
            <v>0</v>
          </cell>
          <cell r="I11">
            <v>5378</v>
          </cell>
          <cell r="J11">
            <v>48</v>
          </cell>
        </row>
        <row r="12">
          <cell r="A12">
            <v>6</v>
          </cell>
          <cell r="B12" t="str">
            <v>VALLS ALEMANY</v>
          </cell>
          <cell r="C12" t="str">
            <v>PAU</v>
          </cell>
          <cell r="D12">
            <v>5965647</v>
          </cell>
          <cell r="E12">
            <v>3678</v>
          </cell>
          <cell r="F12" t="str">
            <v>M</v>
          </cell>
          <cell r="G12">
            <v>37791</v>
          </cell>
          <cell r="H12">
            <v>0</v>
          </cell>
          <cell r="I12">
            <v>7330</v>
          </cell>
          <cell r="J12">
            <v>28</v>
          </cell>
        </row>
        <row r="13">
          <cell r="A13">
            <v>7</v>
          </cell>
          <cell r="B13" t="str">
            <v>SANCHEZ MUNAR</v>
          </cell>
          <cell r="C13" t="str">
            <v>ADRIA</v>
          </cell>
          <cell r="D13">
            <v>5942744</v>
          </cell>
          <cell r="E13">
            <v>4184</v>
          </cell>
          <cell r="F13" t="str">
            <v>M</v>
          </cell>
          <cell r="G13">
            <v>38181</v>
          </cell>
          <cell r="H13">
            <v>0</v>
          </cell>
          <cell r="I13">
            <v>7791</v>
          </cell>
          <cell r="J13">
            <v>25</v>
          </cell>
        </row>
        <row r="14">
          <cell r="A14">
            <v>8</v>
          </cell>
          <cell r="B14" t="str">
            <v>RYAN</v>
          </cell>
          <cell r="C14" t="str">
            <v>SAMUEL</v>
          </cell>
          <cell r="D14">
            <v>5972709</v>
          </cell>
          <cell r="E14">
            <v>3969</v>
          </cell>
          <cell r="F14" t="str">
            <v>M</v>
          </cell>
          <cell r="G14">
            <v>37821</v>
          </cell>
          <cell r="H14">
            <v>4</v>
          </cell>
          <cell r="I14">
            <v>0</v>
          </cell>
          <cell r="J14">
            <v>21</v>
          </cell>
        </row>
        <row r="15">
          <cell r="A15">
            <v>9</v>
          </cell>
          <cell r="B15" t="str">
            <v>PONS BESTARD</v>
          </cell>
          <cell r="C15" t="str">
            <v>ANDREU</v>
          </cell>
          <cell r="D15">
            <v>5942752</v>
          </cell>
          <cell r="E15">
            <v>4173</v>
          </cell>
          <cell r="F15" t="str">
            <v>M</v>
          </cell>
          <cell r="G15">
            <v>38107</v>
          </cell>
          <cell r="H15">
            <v>0</v>
          </cell>
          <cell r="I15">
            <v>9073</v>
          </cell>
          <cell r="J15">
            <v>18</v>
          </cell>
        </row>
        <row r="16">
          <cell r="A16">
            <v>10</v>
          </cell>
          <cell r="B16" t="str">
            <v>FERNANDEZ BESTARD</v>
          </cell>
          <cell r="C16" t="str">
            <v>PAU</v>
          </cell>
          <cell r="D16">
            <v>5942794</v>
          </cell>
          <cell r="E16">
            <v>4152</v>
          </cell>
          <cell r="F16" t="str">
            <v>M</v>
          </cell>
          <cell r="G16">
            <v>38229</v>
          </cell>
          <cell r="H16">
            <v>0</v>
          </cell>
          <cell r="I16">
            <v>16208</v>
          </cell>
          <cell r="J16">
            <v>2</v>
          </cell>
        </row>
        <row r="17">
          <cell r="A17">
            <v>11</v>
          </cell>
          <cell r="B17" t="str">
            <v>RIUTORT MATEU</v>
          </cell>
          <cell r="C17" t="str">
            <v>MARC</v>
          </cell>
          <cell r="D17">
            <v>5989423</v>
          </cell>
          <cell r="E17">
            <v>4179</v>
          </cell>
          <cell r="F17" t="str">
            <v>M</v>
          </cell>
          <cell r="G17">
            <v>37762</v>
          </cell>
          <cell r="H17">
            <v>0</v>
          </cell>
          <cell r="I17">
            <v>17941</v>
          </cell>
          <cell r="J17">
            <v>1</v>
          </cell>
        </row>
        <row r="18">
          <cell r="A18">
            <v>12</v>
          </cell>
          <cell r="B18" t="str">
            <v>CUBERO SALAS</v>
          </cell>
          <cell r="C18" t="str">
            <v>MANUEL</v>
          </cell>
          <cell r="D18">
            <v>5966603</v>
          </cell>
          <cell r="E18">
            <v>3451</v>
          </cell>
          <cell r="F18" t="str">
            <v>M</v>
          </cell>
          <cell r="G18">
            <v>38236</v>
          </cell>
          <cell r="H18">
            <v>0</v>
          </cell>
          <cell r="I18">
            <v>0</v>
          </cell>
          <cell r="J18">
            <v>0</v>
          </cell>
        </row>
        <row r="19">
          <cell r="A19">
            <v>13</v>
          </cell>
          <cell r="B19" t="str">
            <v>ZZZ</v>
          </cell>
          <cell r="C19" t="str">
            <v/>
          </cell>
          <cell r="E19" t="str">
            <v/>
          </cell>
          <cell r="F19" t="str">
            <v/>
          </cell>
          <cell r="G19" t="str">
            <v/>
          </cell>
          <cell r="H19" t="str">
            <v/>
          </cell>
          <cell r="I19" t="str">
            <v/>
          </cell>
          <cell r="J19">
            <v>-1</v>
          </cell>
        </row>
        <row r="20">
          <cell r="A20">
            <v>14</v>
          </cell>
          <cell r="B20" t="str">
            <v>ZZZ</v>
          </cell>
          <cell r="C20" t="str">
            <v/>
          </cell>
          <cell r="E20" t="str">
            <v/>
          </cell>
          <cell r="F20" t="str">
            <v/>
          </cell>
          <cell r="G20" t="str">
            <v/>
          </cell>
          <cell r="H20" t="str">
            <v/>
          </cell>
          <cell r="I20" t="str">
            <v/>
          </cell>
          <cell r="J20">
            <v>-1</v>
          </cell>
        </row>
        <row r="21">
          <cell r="A21">
            <v>15</v>
          </cell>
          <cell r="B21" t="str">
            <v>ZZZ</v>
          </cell>
          <cell r="C21" t="str">
            <v/>
          </cell>
          <cell r="E21" t="str">
            <v/>
          </cell>
          <cell r="F21" t="str">
            <v/>
          </cell>
          <cell r="G21" t="str">
            <v/>
          </cell>
          <cell r="H21" t="str">
            <v/>
          </cell>
          <cell r="I21" t="str">
            <v/>
          </cell>
          <cell r="J21">
            <v>-1</v>
          </cell>
        </row>
        <row r="22">
          <cell r="A22">
            <v>16</v>
          </cell>
          <cell r="B22" t="str">
            <v>ZZZ</v>
          </cell>
          <cell r="C22" t="str">
            <v/>
          </cell>
          <cell r="E22" t="str">
            <v/>
          </cell>
          <cell r="F22" t="str">
            <v/>
          </cell>
          <cell r="G22" t="str">
            <v/>
          </cell>
          <cell r="H22" t="str">
            <v/>
          </cell>
          <cell r="I22" t="str">
            <v/>
          </cell>
          <cell r="J22">
            <v>-1</v>
          </cell>
        </row>
        <row r="23">
          <cell r="A23">
            <v>17</v>
          </cell>
          <cell r="B23" t="str">
            <v>ZZZ</v>
          </cell>
          <cell r="C23" t="str">
            <v/>
          </cell>
          <cell r="E23" t="str">
            <v/>
          </cell>
          <cell r="F23" t="str">
            <v/>
          </cell>
          <cell r="G23" t="str">
            <v/>
          </cell>
          <cell r="H23" t="str">
            <v/>
          </cell>
          <cell r="I23" t="str">
            <v/>
          </cell>
          <cell r="J23">
            <v>-1</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2">
        <row r="5">
          <cell r="A5" t="str">
            <v>TORNEIG OPEN VERMADA</v>
          </cell>
        </row>
        <row r="7">
          <cell r="A7">
            <v>43010</v>
          </cell>
          <cell r="B7" t="str">
            <v>ILLES BALEARS</v>
          </cell>
          <cell r="D7" t="str">
            <v>TENNIS CLUB BINISSALEM</v>
          </cell>
          <cell r="E7">
            <v>5856581</v>
          </cell>
        </row>
        <row r="9">
          <cell r="A9" t="str">
            <v>NO</v>
          </cell>
          <cell r="B9" t="str">
            <v>Sub-10</v>
          </cell>
          <cell r="C9" t="str">
            <v>Masculino</v>
          </cell>
          <cell r="D9" t="str">
            <v>CATALINA</v>
          </cell>
          <cell r="E9" t="str">
            <v>MOYA MULET</v>
          </cell>
        </row>
        <row r="11">
          <cell r="A11" t="str">
            <v>BINISSALEM</v>
          </cell>
          <cell r="E11" t="str">
            <v>Si</v>
          </cell>
        </row>
      </sheetData>
      <sheetData sheetId="5">
        <row r="3">
          <cell r="G3">
            <v>4</v>
          </cell>
        </row>
        <row r="7">
          <cell r="A7">
            <v>1</v>
          </cell>
          <cell r="B7" t="str">
            <v>MONIER PIÑOL</v>
          </cell>
          <cell r="C7" t="str">
            <v>ISMAEL</v>
          </cell>
          <cell r="D7">
            <v>5968956</v>
          </cell>
          <cell r="E7">
            <v>4557</v>
          </cell>
          <cell r="F7" t="str">
            <v>M</v>
          </cell>
          <cell r="G7">
            <v>39187</v>
          </cell>
          <cell r="H7">
            <v>0</v>
          </cell>
          <cell r="I7">
            <v>7112</v>
          </cell>
          <cell r="J7">
            <v>30</v>
          </cell>
        </row>
        <row r="8">
          <cell r="A8">
            <v>2</v>
          </cell>
          <cell r="B8" t="str">
            <v>MASCARO SIERRA</v>
          </cell>
          <cell r="C8" t="str">
            <v>LLUC</v>
          </cell>
          <cell r="D8">
            <v>5958254</v>
          </cell>
          <cell r="E8">
            <v>3489</v>
          </cell>
          <cell r="F8" t="str">
            <v>M</v>
          </cell>
          <cell r="G8">
            <v>39116</v>
          </cell>
          <cell r="H8">
            <v>0</v>
          </cell>
          <cell r="I8">
            <v>7510</v>
          </cell>
          <cell r="J8">
            <v>27</v>
          </cell>
        </row>
        <row r="9">
          <cell r="A9">
            <v>3</v>
          </cell>
          <cell r="B9" t="str">
            <v>ONCO NOGUERA</v>
          </cell>
          <cell r="C9" t="str">
            <v>XAVI</v>
          </cell>
          <cell r="D9">
            <v>5963708</v>
          </cell>
          <cell r="E9">
            <v>11442</v>
          </cell>
          <cell r="F9" t="str">
            <v>M</v>
          </cell>
          <cell r="G9">
            <v>39297</v>
          </cell>
          <cell r="H9">
            <v>0</v>
          </cell>
          <cell r="I9">
            <v>9073</v>
          </cell>
          <cell r="J9">
            <v>18</v>
          </cell>
        </row>
        <row r="10">
          <cell r="A10">
            <v>4</v>
          </cell>
          <cell r="B10" t="str">
            <v>RIERA RODRIGUEZ</v>
          </cell>
          <cell r="C10" t="str">
            <v>SERGI</v>
          </cell>
          <cell r="D10">
            <v>5969631</v>
          </cell>
          <cell r="E10">
            <v>3620</v>
          </cell>
          <cell r="F10" t="str">
            <v>M</v>
          </cell>
          <cell r="G10">
            <v>39103</v>
          </cell>
          <cell r="H10">
            <v>0</v>
          </cell>
          <cell r="I10">
            <v>10273</v>
          </cell>
          <cell r="J10">
            <v>13</v>
          </cell>
        </row>
        <row r="11">
          <cell r="A11">
            <v>5</v>
          </cell>
          <cell r="B11" t="str">
            <v>BESTARD ARMENGOL</v>
          </cell>
          <cell r="C11" t="str">
            <v>JUAN JOSE</v>
          </cell>
          <cell r="D11">
            <v>5987831</v>
          </cell>
          <cell r="E11">
            <v>11238</v>
          </cell>
          <cell r="F11" t="str">
            <v>M</v>
          </cell>
          <cell r="G11">
            <v>39154</v>
          </cell>
          <cell r="H11">
            <v>0</v>
          </cell>
          <cell r="I11">
            <v>10612</v>
          </cell>
          <cell r="J11">
            <v>12</v>
          </cell>
        </row>
        <row r="12">
          <cell r="A12">
            <v>6</v>
          </cell>
          <cell r="B12" t="str">
            <v>COLL FERRER</v>
          </cell>
          <cell r="C12" t="str">
            <v>ADRIA</v>
          </cell>
          <cell r="D12">
            <v>5972593</v>
          </cell>
          <cell r="E12">
            <v>4150</v>
          </cell>
          <cell r="F12" t="str">
            <v>M</v>
          </cell>
          <cell r="G12">
            <v>39252</v>
          </cell>
          <cell r="H12">
            <v>0</v>
          </cell>
          <cell r="I12">
            <v>14483</v>
          </cell>
          <cell r="J12">
            <v>4</v>
          </cell>
        </row>
        <row r="13">
          <cell r="A13">
            <v>7</v>
          </cell>
          <cell r="B13" t="str">
            <v>NAVARRO GAMUNDI</v>
          </cell>
          <cell r="C13" t="str">
            <v>MARC</v>
          </cell>
          <cell r="D13">
            <v>5978765</v>
          </cell>
          <cell r="E13">
            <v>3613</v>
          </cell>
          <cell r="F13" t="str">
            <v>M</v>
          </cell>
          <cell r="G13">
            <v>39569</v>
          </cell>
          <cell r="H13">
            <v>0</v>
          </cell>
          <cell r="I13">
            <v>15306</v>
          </cell>
          <cell r="J13">
            <v>3</v>
          </cell>
        </row>
        <row r="14">
          <cell r="A14">
            <v>8</v>
          </cell>
          <cell r="B14" t="str">
            <v>AMENGUAL RUFETE</v>
          </cell>
          <cell r="C14" t="str">
            <v>MIQUEL</v>
          </cell>
          <cell r="D14">
            <v>5983722</v>
          </cell>
          <cell r="E14">
            <v>3654</v>
          </cell>
          <cell r="F14" t="str">
            <v>M</v>
          </cell>
          <cell r="G14">
            <v>39765</v>
          </cell>
          <cell r="H14">
            <v>0</v>
          </cell>
          <cell r="I14">
            <v>16208</v>
          </cell>
          <cell r="J14">
            <v>2</v>
          </cell>
        </row>
        <row r="15">
          <cell r="A15">
            <v>9</v>
          </cell>
          <cell r="B15" t="str">
            <v>CIFRE CIFRE</v>
          </cell>
          <cell r="C15" t="str">
            <v>JOAN</v>
          </cell>
          <cell r="D15">
            <v>5979622</v>
          </cell>
          <cell r="E15">
            <v>2810</v>
          </cell>
          <cell r="F15" t="str">
            <v>M</v>
          </cell>
          <cell r="G15">
            <v>39690</v>
          </cell>
          <cell r="H15">
            <v>0</v>
          </cell>
          <cell r="I15">
            <v>17941</v>
          </cell>
          <cell r="J15">
            <v>1</v>
          </cell>
        </row>
        <row r="16">
          <cell r="A16">
            <v>10</v>
          </cell>
          <cell r="B16" t="str">
            <v>GUERRA AGUSTI</v>
          </cell>
          <cell r="C16" t="str">
            <v>ALBERT</v>
          </cell>
          <cell r="D16">
            <v>5999472</v>
          </cell>
          <cell r="E16">
            <v>67814</v>
          </cell>
          <cell r="F16" t="str">
            <v>M</v>
          </cell>
          <cell r="G16">
            <v>39596</v>
          </cell>
          <cell r="H16">
            <v>0</v>
          </cell>
          <cell r="I16">
            <v>17941</v>
          </cell>
          <cell r="J16">
            <v>1</v>
          </cell>
        </row>
        <row r="17">
          <cell r="A17">
            <v>11</v>
          </cell>
          <cell r="B17" t="str">
            <v>HERNANDEZ OLMO</v>
          </cell>
          <cell r="C17" t="str">
            <v>FRAN</v>
          </cell>
          <cell r="D17">
            <v>5990420</v>
          </cell>
          <cell r="E17">
            <v>4220</v>
          </cell>
          <cell r="F17" t="str">
            <v>M</v>
          </cell>
          <cell r="G17">
            <v>39605</v>
          </cell>
          <cell r="H17">
            <v>0</v>
          </cell>
          <cell r="I17">
            <v>17941</v>
          </cell>
          <cell r="J17">
            <v>1</v>
          </cell>
        </row>
        <row r="18">
          <cell r="A18">
            <v>12</v>
          </cell>
          <cell r="B18" t="str">
            <v>JAMES BROWN</v>
          </cell>
          <cell r="C18" t="str">
            <v>LUCAS</v>
          </cell>
          <cell r="D18">
            <v>5991006</v>
          </cell>
          <cell r="E18">
            <v>11251</v>
          </cell>
          <cell r="F18" t="str">
            <v>M</v>
          </cell>
          <cell r="G18">
            <v>39948</v>
          </cell>
          <cell r="H18">
            <v>4</v>
          </cell>
          <cell r="I18">
            <v>0</v>
          </cell>
          <cell r="J18">
            <v>1</v>
          </cell>
        </row>
        <row r="19">
          <cell r="A19">
            <v>13</v>
          </cell>
          <cell r="B19" t="str">
            <v>MARTINEZ FERRER</v>
          </cell>
          <cell r="C19" t="str">
            <v>PERE ANDRE</v>
          </cell>
          <cell r="D19">
            <v>5997335</v>
          </cell>
          <cell r="E19">
            <v>62693</v>
          </cell>
          <cell r="F19" t="str">
            <v>M</v>
          </cell>
          <cell r="G19">
            <v>39785</v>
          </cell>
          <cell r="H19">
            <v>0</v>
          </cell>
          <cell r="I19">
            <v>17941</v>
          </cell>
          <cell r="J19">
            <v>1</v>
          </cell>
          <cell r="K19" t="str">
            <v>WC</v>
          </cell>
        </row>
        <row r="20">
          <cell r="A20">
            <v>14</v>
          </cell>
          <cell r="B20" t="str">
            <v>ORTEGA RUFETE</v>
          </cell>
          <cell r="C20" t="str">
            <v>GUILLEM</v>
          </cell>
          <cell r="D20">
            <v>5999464</v>
          </cell>
          <cell r="E20">
            <v>67815</v>
          </cell>
          <cell r="F20" t="str">
            <v>M</v>
          </cell>
          <cell r="G20">
            <v>39685</v>
          </cell>
          <cell r="H20">
            <v>0</v>
          </cell>
          <cell r="I20">
            <v>17941</v>
          </cell>
          <cell r="J20">
            <v>1</v>
          </cell>
        </row>
        <row r="21">
          <cell r="A21">
            <v>15</v>
          </cell>
          <cell r="B21" t="str">
            <v>FERRAGUT SASTRE</v>
          </cell>
          <cell r="C21" t="str">
            <v>JAUME</v>
          </cell>
          <cell r="D21">
            <v>16401937</v>
          </cell>
          <cell r="E21">
            <v>70982</v>
          </cell>
          <cell r="F21" t="str">
            <v>M</v>
          </cell>
          <cell r="G21">
            <v>39692</v>
          </cell>
          <cell r="H21">
            <v>0</v>
          </cell>
          <cell r="I21">
            <v>0</v>
          </cell>
          <cell r="J21">
            <v>0</v>
          </cell>
        </row>
        <row r="22">
          <cell r="A22">
            <v>16</v>
          </cell>
          <cell r="B22" t="str">
            <v>GARCIA ROSALES</v>
          </cell>
          <cell r="C22" t="str">
            <v>ISAAC</v>
          </cell>
          <cell r="D22">
            <v>111111</v>
          </cell>
          <cell r="E22">
            <v>0</v>
          </cell>
          <cell r="F22" t="str">
            <v>M</v>
          </cell>
          <cell r="G22">
            <v>39451</v>
          </cell>
          <cell r="H22">
            <v>0</v>
          </cell>
          <cell r="I22">
            <v>0</v>
          </cell>
          <cell r="J22">
            <v>0</v>
          </cell>
          <cell r="K22" t="str">
            <v>WC</v>
          </cell>
        </row>
        <row r="23">
          <cell r="A23">
            <v>17</v>
          </cell>
          <cell r="B23" t="str">
            <v>SAGRISTA BERMEJO</v>
          </cell>
          <cell r="C23" t="str">
            <v>VICTOR</v>
          </cell>
          <cell r="D23">
            <v>5990412</v>
          </cell>
          <cell r="E23">
            <v>4244</v>
          </cell>
          <cell r="F23" t="str">
            <v>M</v>
          </cell>
          <cell r="G23">
            <v>39411</v>
          </cell>
          <cell r="H23">
            <v>0</v>
          </cell>
          <cell r="I23">
            <v>0</v>
          </cell>
          <cell r="J23">
            <v>0</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1999</v>
          </cell>
          <cell r="C71">
            <v>2001</v>
          </cell>
          <cell r="F71">
            <v>2003</v>
          </cell>
          <cell r="G71">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83"/>
  <sheetViews>
    <sheetView showGridLines="0" showZeros="0" zoomScalePageLayoutView="0" workbookViewId="0" topLeftCell="A52">
      <selection activeCell="F84" sqref="F84"/>
    </sheetView>
  </sheetViews>
  <sheetFormatPr defaultColWidth="9.140625" defaultRowHeight="12.75"/>
  <cols>
    <col min="1" max="1" width="2.7109375" style="67" bestFit="1" customWidth="1"/>
    <col min="2" max="2" width="7.57421875" style="67" bestFit="1" customWidth="1"/>
    <col min="3" max="3" width="5.28125" style="67" customWidth="1"/>
    <col min="4" max="4" width="4.00390625" style="67" customWidth="1"/>
    <col min="5" max="5" width="2.8515625" style="67" customWidth="1"/>
    <col min="6" max="6" width="24.7109375" style="67" customWidth="1"/>
    <col min="7" max="7" width="13.7109375" style="67" customWidth="1"/>
    <col min="8" max="8" width="17.57421875" style="67" hidden="1" customWidth="1"/>
    <col min="9" max="9" width="13.7109375" style="67" customWidth="1"/>
    <col min="10" max="10" width="12.7109375" style="67" hidden="1" customWidth="1"/>
    <col min="11" max="11" width="13.7109375" style="67" customWidth="1"/>
    <col min="12" max="12" width="15.00390625" style="67" hidden="1" customWidth="1"/>
    <col min="13" max="13" width="13.7109375" style="67" customWidth="1"/>
    <col min="14" max="14" width="10.28125" style="67" hidden="1" customWidth="1"/>
    <col min="15" max="15" width="11.28125" style="67" hidden="1" customWidth="1"/>
    <col min="16" max="16" width="13.140625" style="67" hidden="1" customWidth="1"/>
    <col min="17" max="17" width="16.140625" style="67" hidden="1" customWidth="1"/>
    <col min="18" max="16384" width="9.140625" style="67" customWidth="1"/>
  </cols>
  <sheetData>
    <row r="1" spans="1:13" s="1" customFormat="1" ht="25.5">
      <c r="A1" s="150" t="str">
        <f>('[4]Prep Torneo'!A5)</f>
        <v>TORNEIG OPEN VERMADA</v>
      </c>
      <c r="B1" s="150"/>
      <c r="C1" s="150"/>
      <c r="D1" s="150"/>
      <c r="E1" s="150"/>
      <c r="F1" s="150"/>
      <c r="G1" s="150"/>
      <c r="H1" s="150"/>
      <c r="I1" s="150"/>
      <c r="J1" s="150"/>
      <c r="K1" s="150"/>
      <c r="L1" s="150"/>
      <c r="M1" s="150"/>
    </row>
    <row r="2" spans="1:13" s="2" customFormat="1" ht="12.75">
      <c r="A2" s="151" t="s">
        <v>0</v>
      </c>
      <c r="B2" s="151"/>
      <c r="C2" s="151"/>
      <c r="D2" s="151"/>
      <c r="E2" s="151"/>
      <c r="F2" s="151"/>
      <c r="G2" s="151"/>
      <c r="H2" s="151"/>
      <c r="I2" s="151"/>
      <c r="J2" s="151"/>
      <c r="K2" s="151"/>
      <c r="L2" s="151"/>
      <c r="M2" s="151"/>
    </row>
    <row r="3" spans="1:13" s="6" customFormat="1" ht="9" customHeight="1">
      <c r="A3" s="152" t="s">
        <v>1</v>
      </c>
      <c r="B3" s="152"/>
      <c r="C3" s="152"/>
      <c r="D3" s="152"/>
      <c r="E3" s="152"/>
      <c r="F3" s="3" t="s">
        <v>2</v>
      </c>
      <c r="G3" s="3" t="s">
        <v>3</v>
      </c>
      <c r="H3" s="3"/>
      <c r="I3" s="4"/>
      <c r="J3" s="4"/>
      <c r="K3" s="3" t="s">
        <v>4</v>
      </c>
      <c r="L3" s="3"/>
      <c r="M3" s="5"/>
    </row>
    <row r="4" spans="1:17" s="11" customFormat="1" ht="11.25">
      <c r="A4" s="153">
        <f>('[4]Prep Torneo'!$A$7)</f>
        <v>43010</v>
      </c>
      <c r="B4" s="153"/>
      <c r="C4" s="153"/>
      <c r="D4" s="153"/>
      <c r="E4" s="153"/>
      <c r="F4" s="7" t="str">
        <f>('[4]Prep Torneo'!$B$7)</f>
        <v>ILLES BALEARS</v>
      </c>
      <c r="G4" s="8" t="str">
        <f>Ciudad</f>
        <v>BINISSALEM</v>
      </c>
      <c r="H4" s="7"/>
      <c r="I4" s="9"/>
      <c r="J4" s="9"/>
      <c r="K4" s="7" t="str">
        <f>('[4]Prep Torneo'!$D$7)</f>
        <v>TENNIS CLUB BINISSALEM</v>
      </c>
      <c r="L4" s="7"/>
      <c r="M4" s="10"/>
      <c r="Q4" s="12" t="str">
        <f>Habil</f>
        <v>Si</v>
      </c>
    </row>
    <row r="5" spans="1:17" s="6" customFormat="1" ht="9">
      <c r="A5" s="152" t="s">
        <v>5</v>
      </c>
      <c r="B5" s="152"/>
      <c r="C5" s="152"/>
      <c r="D5" s="152"/>
      <c r="E5" s="152"/>
      <c r="F5" s="13" t="s">
        <v>6</v>
      </c>
      <c r="G5" s="4" t="s">
        <v>7</v>
      </c>
      <c r="H5" s="4"/>
      <c r="I5" s="4"/>
      <c r="J5" s="4"/>
      <c r="K5" s="14" t="s">
        <v>8</v>
      </c>
      <c r="L5" s="14"/>
      <c r="M5" s="5"/>
      <c r="Q5" s="15"/>
    </row>
    <row r="6" spans="1:17" s="11" customFormat="1" ht="12" thickBot="1">
      <c r="A6" s="149" t="str">
        <f>('[4]Prep Torneo'!$A$9)</f>
        <v>NO</v>
      </c>
      <c r="B6" s="149"/>
      <c r="C6" s="149"/>
      <c r="D6" s="149"/>
      <c r="E6" s="149"/>
      <c r="F6" s="16" t="str">
        <f>('[4]Prep Torneo'!$B$9)</f>
        <v>Sub-10</v>
      </c>
      <c r="G6" s="16" t="str">
        <f>('[4]Prep Torneo'!$C$9)</f>
        <v>Masculino</v>
      </c>
      <c r="H6" s="16"/>
      <c r="I6" s="17"/>
      <c r="J6" s="17"/>
      <c r="K6" s="18" t="str">
        <f>CONCATENATE('[4]Prep Torneo'!$D$9," ",'[4]Prep Torneo'!$E$9)</f>
        <v>CATALINA MOYA MULET</v>
      </c>
      <c r="L6" s="18"/>
      <c r="M6" s="19"/>
      <c r="Q6" s="12" t="s">
        <v>9</v>
      </c>
    </row>
    <row r="7" spans="1:17" s="24" customFormat="1" ht="9">
      <c r="A7" s="20"/>
      <c r="B7" s="21" t="s">
        <v>10</v>
      </c>
      <c r="C7" s="22" t="s">
        <v>11</v>
      </c>
      <c r="D7" s="22" t="s">
        <v>12</v>
      </c>
      <c r="E7" s="21" t="s">
        <v>13</v>
      </c>
      <c r="F7" s="22" t="str">
        <f>IF(G6="Femenino","Jugadora","Jugador")</f>
        <v>Jugador</v>
      </c>
      <c r="G7" s="23" t="s">
        <v>14</v>
      </c>
      <c r="H7" s="23"/>
      <c r="I7" s="23" t="s">
        <v>15</v>
      </c>
      <c r="J7" s="23"/>
      <c r="K7" s="23" t="s">
        <v>16</v>
      </c>
      <c r="L7" s="23"/>
      <c r="M7" s="23" t="s">
        <v>17</v>
      </c>
      <c r="Q7" s="25"/>
    </row>
    <row r="8" spans="1:17" s="24" customFormat="1" ht="8.25" customHeight="1">
      <c r="A8" s="26"/>
      <c r="B8" s="27"/>
      <c r="C8" s="28"/>
      <c r="D8" s="28"/>
      <c r="E8" s="27"/>
      <c r="F8" s="29"/>
      <c r="G8" s="27"/>
      <c r="H8" s="27"/>
      <c r="I8" s="27"/>
      <c r="J8" s="27"/>
      <c r="K8" s="27"/>
      <c r="L8" s="27"/>
      <c r="M8" s="27"/>
      <c r="Q8" s="25"/>
    </row>
    <row r="9" spans="1:17" s="37" customFormat="1" ht="9" customHeight="1">
      <c r="A9" s="30">
        <v>1</v>
      </c>
      <c r="B9" s="31">
        <f>IF($E9="","",VLOOKUP($E9,'[4]Prep Sorteo'!$A$7:$M$70,4,FALSE))</f>
        <v>5968956</v>
      </c>
      <c r="C9" s="32">
        <f>IF($E9="","",VLOOKUP($E9,'[4]Prep Sorteo'!$A$7:$M$70,9,FALSE))</f>
        <v>7112</v>
      </c>
      <c r="D9" s="32">
        <f>IF($E9="","",VLOOKUP($E9,'[4]Prep Sorteo'!$A$7:$M$70,11,FALSE))</f>
        <v>0</v>
      </c>
      <c r="E9" s="33">
        <v>1</v>
      </c>
      <c r="F9" s="34" t="str">
        <f>IF(ISBLANK($E9),"Bye",IF(VLOOKUP($E9,'[4]Prep Sorteo'!$A$7:$M$70,2,FALSE)="ZZZ","",CONCATENATE(VLOOKUP($E9,'[4]Prep Sorteo'!$A$7:$M$70,2,FALSE),", ",VLOOKUP($E9,'[4]Prep Sorteo'!$A$7:$M$70,3,FALSE))))</f>
        <v>MONIER PIÑOL, ISMAEL</v>
      </c>
      <c r="G9" s="35"/>
      <c r="H9" s="35"/>
      <c r="I9" s="35"/>
      <c r="J9" s="35"/>
      <c r="K9" s="35"/>
      <c r="L9" s="35"/>
      <c r="M9" s="36">
        <f>'[4]Prep Sorteo'!G3</f>
        <v>4</v>
      </c>
      <c r="P9" s="38">
        <f>IF($E9="","",VLOOKUP($E9,'[4]Prep Sorteo'!$A$7:$M$71,10,FALSE))</f>
        <v>30</v>
      </c>
      <c r="Q9" s="38" t="e">
        <f>jugador($F9)</f>
        <v>#NAME?</v>
      </c>
    </row>
    <row r="10" spans="1:17" s="37" customFormat="1" ht="9" customHeight="1">
      <c r="A10" s="39"/>
      <c r="B10" s="40"/>
      <c r="C10" s="41"/>
      <c r="D10" s="41"/>
      <c r="E10" s="42"/>
      <c r="F10" s="43"/>
      <c r="G10" s="44" t="s">
        <v>18</v>
      </c>
      <c r="H10" s="45" t="e">
        <f>IF(G10=Q9,B9,B11)</f>
        <v>#NAME?</v>
      </c>
      <c r="I10" s="46"/>
      <c r="J10" s="46"/>
      <c r="K10" s="46"/>
      <c r="L10" s="46"/>
      <c r="M10" s="46"/>
      <c r="P10" s="47"/>
      <c r="Q10" s="38"/>
    </row>
    <row r="11" spans="1:17" s="37" customFormat="1" ht="9" customHeight="1">
      <c r="A11" s="39">
        <v>2</v>
      </c>
      <c r="B11" s="31">
        <f>IF($E11="","",VLOOKUP($E11,'[4]Prep Sorteo'!$A$7:$M$70,4,FALSE))</f>
      </c>
      <c r="C11" s="32">
        <f>IF($E11="","",VLOOKUP($E11,'[4]Prep Sorteo'!$A$7:$M$70,9,FALSE))</f>
      </c>
      <c r="D11" s="32">
        <f>IF($E11="","",VLOOKUP($E11,'[4]Prep Sorteo'!$A$7:$M$70,11,FALSE))</f>
      </c>
      <c r="E11" s="33"/>
      <c r="F11" s="48" t="str">
        <f>IF(ISBLANK($E11),"Bye",IF(VLOOKUP($E11,'[4]Prep Sorteo'!$A$7:$M$70,2,FALSE)="ZZZ","",CONCATENATE(VLOOKUP($E11,'[4]Prep Sorteo'!$A$7:$M$70,2,FALSE),", ",VLOOKUP($E11,'[4]Prep Sorteo'!$A$7:$M$70,3,FALSE))))</f>
        <v>Bye</v>
      </c>
      <c r="G11" s="49"/>
      <c r="H11" s="45"/>
      <c r="I11" s="46"/>
      <c r="J11" s="46"/>
      <c r="K11" s="46"/>
      <c r="L11" s="46"/>
      <c r="M11" s="46"/>
      <c r="P11" s="38">
        <f>IF($E11="","",VLOOKUP($E11,'[4]Prep Sorteo'!$A$7:$M$71,10,FALSE))</f>
      </c>
      <c r="Q11" s="38" t="e">
        <f>jugador($F11)</f>
        <v>#NAME?</v>
      </c>
    </row>
    <row r="12" spans="1:17" s="37" customFormat="1" ht="9" customHeight="1">
      <c r="A12" s="39"/>
      <c r="B12" s="40"/>
      <c r="C12" s="41"/>
      <c r="D12" s="41"/>
      <c r="E12" s="42"/>
      <c r="F12" s="50"/>
      <c r="G12" s="51"/>
      <c r="H12" s="45"/>
      <c r="I12" s="44" t="s">
        <v>18</v>
      </c>
      <c r="J12" s="45" t="e">
        <f>IF(I12=G10,H10,H14)</f>
        <v>#NAME?</v>
      </c>
      <c r="K12" s="46"/>
      <c r="L12" s="46"/>
      <c r="M12" s="46"/>
      <c r="P12" s="47"/>
      <c r="Q12" s="38"/>
    </row>
    <row r="13" spans="1:17" s="37" customFormat="1" ht="9" customHeight="1">
      <c r="A13" s="39">
        <v>3</v>
      </c>
      <c r="B13" s="31">
        <f>IF($E13="","",VLOOKUP($E13,'[4]Prep Sorteo'!$A$7:$M$70,4,FALSE))</f>
      </c>
      <c r="C13" s="32">
        <f>IF($E13="","",VLOOKUP($E13,'[4]Prep Sorteo'!$A$7:$M$70,9,FALSE))</f>
      </c>
      <c r="D13" s="32">
        <f>IF($E13="","",VLOOKUP($E13,'[4]Prep Sorteo'!$A$7:$M$70,11,FALSE))</f>
      </c>
      <c r="E13" s="33"/>
      <c r="F13" s="34" t="str">
        <f>IF(ISBLANK($E13),"Bye",IF(VLOOKUP($E13,'[4]Prep Sorteo'!$A$7:$M$70,2,FALSE)="ZZZ","",CONCATENATE(VLOOKUP($E13,'[4]Prep Sorteo'!$A$7:$M$70,2,FALSE),", ",VLOOKUP($E13,'[4]Prep Sorteo'!$A$7:$M$70,3,FALSE))))</f>
        <v>Bye</v>
      </c>
      <c r="G13" s="52" t="str">
        <f>G10</f>
        <v>MONIER I.</v>
      </c>
      <c r="H13" s="45"/>
      <c r="I13" s="49" t="s">
        <v>60</v>
      </c>
      <c r="J13" s="45"/>
      <c r="K13" s="46"/>
      <c r="L13" s="46"/>
      <c r="M13" s="46"/>
      <c r="P13" s="38">
        <f>IF($E13="","",VLOOKUP($E13,'[4]Prep Sorteo'!$A$7:$M$71,10,FALSE))</f>
      </c>
      <c r="Q13" s="38" t="e">
        <f>jugador($F13)</f>
        <v>#NAME?</v>
      </c>
    </row>
    <row r="14" spans="1:17" s="37" customFormat="1" ht="9" customHeight="1">
      <c r="A14" s="39"/>
      <c r="B14" s="53"/>
      <c r="C14" s="41"/>
      <c r="D14" s="41"/>
      <c r="E14" s="42"/>
      <c r="F14" s="43"/>
      <c r="G14" s="54" t="s">
        <v>19</v>
      </c>
      <c r="H14" s="45" t="e">
        <f>IF(G14=Q13,B13,B15)</f>
        <v>#NAME?</v>
      </c>
      <c r="I14" s="51"/>
      <c r="J14" s="45"/>
      <c r="K14" s="46"/>
      <c r="L14" s="46"/>
      <c r="M14" s="46"/>
      <c r="P14" s="47"/>
      <c r="Q14" s="38"/>
    </row>
    <row r="15" spans="1:17" s="37" customFormat="1" ht="9" customHeight="1">
      <c r="A15" s="39">
        <v>4</v>
      </c>
      <c r="B15" s="31">
        <f>IF($E15="","",VLOOKUP($E15,'[4]Prep Sorteo'!$A$7:$M$70,4,FALSE))</f>
        <v>5990420</v>
      </c>
      <c r="C15" s="32">
        <f>IF($E15="","",VLOOKUP($E15,'[4]Prep Sorteo'!$A$7:$M$70,9,FALSE))</f>
        <v>17941</v>
      </c>
      <c r="D15" s="32">
        <f>IF($E15="","",VLOOKUP($E15,'[4]Prep Sorteo'!$A$7:$M$70,11,FALSE))</f>
        <v>0</v>
      </c>
      <c r="E15" s="33">
        <v>11</v>
      </c>
      <c r="F15" s="48" t="str">
        <f>IF(ISBLANK($E15),"Bye",IF(VLOOKUP($E15,'[4]Prep Sorteo'!$A$7:$M$70,2,FALSE)="ZZZ","",CONCATENATE(VLOOKUP($E15,'[4]Prep Sorteo'!$A$7:$M$70,2,FALSE),", ",VLOOKUP($E15,'[4]Prep Sorteo'!$A$7:$M$70,3,FALSE))))</f>
        <v>HERNANDEZ OLMO, FRAN</v>
      </c>
      <c r="G15" s="46"/>
      <c r="H15" s="45"/>
      <c r="I15" s="55"/>
      <c r="J15" s="45"/>
      <c r="K15" s="46"/>
      <c r="L15" s="46"/>
      <c r="M15" s="46"/>
      <c r="P15" s="38">
        <f>IF($E15="","",VLOOKUP($E15,'[4]Prep Sorteo'!$A$7:$M$71,10,FALSE))</f>
        <v>1</v>
      </c>
      <c r="Q15" s="38" t="e">
        <f>jugador($F15)</f>
        <v>#NAME?</v>
      </c>
    </row>
    <row r="16" spans="1:17" s="37" customFormat="1" ht="9" customHeight="1">
      <c r="A16" s="39"/>
      <c r="B16" s="40"/>
      <c r="C16" s="41"/>
      <c r="D16" s="41"/>
      <c r="E16" s="42"/>
      <c r="F16" s="50"/>
      <c r="G16" s="46"/>
      <c r="H16" s="45"/>
      <c r="I16" s="51"/>
      <c r="J16" s="45"/>
      <c r="K16" s="44" t="s">
        <v>20</v>
      </c>
      <c r="L16" s="45" t="e">
        <f>IF(K16=I12,J12,J20)</f>
        <v>#NAME?</v>
      </c>
      <c r="M16" s="46"/>
      <c r="P16" s="47"/>
      <c r="Q16" s="38"/>
    </row>
    <row r="17" spans="1:17" s="37" customFormat="1" ht="9" customHeight="1">
      <c r="A17" s="39">
        <v>5</v>
      </c>
      <c r="B17" s="31">
        <f>IF($E17="","",VLOOKUP($E17,'[4]Prep Sorteo'!$A$7:$M$70,4,FALSE))</f>
        <v>5991006</v>
      </c>
      <c r="C17" s="32">
        <f>IF($E17="","",VLOOKUP($E17,'[4]Prep Sorteo'!$A$7:$M$70,9,FALSE))</f>
        <v>0</v>
      </c>
      <c r="D17" s="32">
        <f>IF($E17="","",VLOOKUP($E17,'[4]Prep Sorteo'!$A$7:$M$70,11,FALSE))</f>
        <v>0</v>
      </c>
      <c r="E17" s="33">
        <v>12</v>
      </c>
      <c r="F17" s="34" t="str">
        <f>IF(ISBLANK($E17),"Bye",IF(VLOOKUP($E17,'[4]Prep Sorteo'!$A$7:$M$70,2,FALSE)="ZZZ","",CONCATENATE(VLOOKUP($E17,'[4]Prep Sorteo'!$A$7:$M$70,2,FALSE),", ",VLOOKUP($E17,'[4]Prep Sorteo'!$A$7:$M$70,3,FALSE))))</f>
        <v>JAMES BROWN, LUCAS</v>
      </c>
      <c r="G17" s="46"/>
      <c r="H17" s="45"/>
      <c r="I17" s="55"/>
      <c r="J17" s="45"/>
      <c r="K17" s="49" t="s">
        <v>73</v>
      </c>
      <c r="L17" s="45"/>
      <c r="M17" s="46"/>
      <c r="P17" s="38">
        <f>IF($E17="","",VLOOKUP($E17,'[4]Prep Sorteo'!$A$7:$M$71,10,FALSE))</f>
        <v>1</v>
      </c>
      <c r="Q17" s="38" t="e">
        <f>jugador($F17)</f>
        <v>#NAME?</v>
      </c>
    </row>
    <row r="18" spans="1:17" s="37" customFormat="1" ht="9" customHeight="1">
      <c r="A18" s="39"/>
      <c r="B18" s="40"/>
      <c r="C18" s="41"/>
      <c r="D18" s="41"/>
      <c r="E18" s="42"/>
      <c r="F18" s="43"/>
      <c r="G18" s="44" t="s">
        <v>20</v>
      </c>
      <c r="H18" s="45" t="e">
        <f>IF(G18=Q17,B17,B19)</f>
        <v>#NAME?</v>
      </c>
      <c r="I18" s="55"/>
      <c r="J18" s="45"/>
      <c r="K18" s="55"/>
      <c r="L18" s="45"/>
      <c r="M18" s="46"/>
      <c r="P18" s="47"/>
      <c r="Q18" s="38"/>
    </row>
    <row r="19" spans="1:17" s="37" customFormat="1" ht="9" customHeight="1">
      <c r="A19" s="39">
        <v>6</v>
      </c>
      <c r="B19" s="31">
        <f>IF($E19="","",VLOOKUP($E19,'[4]Prep Sorteo'!$A$7:$M$70,4,FALSE))</f>
      </c>
      <c r="C19" s="32">
        <f>IF($E19="","",VLOOKUP($E19,'[4]Prep Sorteo'!$A$7:$M$70,9,FALSE))</f>
      </c>
      <c r="D19" s="32">
        <f>IF($E19="","",VLOOKUP($E19,'[4]Prep Sorteo'!$A$7:$M$70,11,FALSE))</f>
      </c>
      <c r="E19" s="33"/>
      <c r="F19" s="48" t="str">
        <f>IF(ISBLANK($E19),"Bye",IF(VLOOKUP($E19,'[4]Prep Sorteo'!$A$7:$M$70,2,FALSE)="ZZZ","",CONCATENATE(VLOOKUP($E19,'[4]Prep Sorteo'!$A$7:$M$70,2,FALSE),", ",VLOOKUP($E19,'[4]Prep Sorteo'!$A$7:$M$70,3,FALSE))))</f>
        <v>Bye</v>
      </c>
      <c r="G19" s="49"/>
      <c r="H19" s="45"/>
      <c r="I19" s="52" t="str">
        <f>I12</f>
        <v>MONIER I.</v>
      </c>
      <c r="J19" s="45"/>
      <c r="K19" s="55"/>
      <c r="L19" s="45"/>
      <c r="M19" s="46"/>
      <c r="P19" s="38">
        <f>IF($E19="","",VLOOKUP($E19,'[4]Prep Sorteo'!$A$7:$M$71,10,FALSE))</f>
      </c>
      <c r="Q19" s="38" t="e">
        <f>jugador($F19)</f>
        <v>#NAME?</v>
      </c>
    </row>
    <row r="20" spans="1:17" s="37" customFormat="1" ht="9" customHeight="1">
      <c r="A20" s="39"/>
      <c r="B20" s="40"/>
      <c r="C20" s="41"/>
      <c r="D20" s="41"/>
      <c r="E20" s="42"/>
      <c r="F20" s="50"/>
      <c r="G20" s="51"/>
      <c r="H20" s="45"/>
      <c r="I20" s="54" t="s">
        <v>20</v>
      </c>
      <c r="J20" s="45" t="e">
        <f>IF(I20=G18,H18,H22)</f>
        <v>#NAME?</v>
      </c>
      <c r="K20" s="55"/>
      <c r="L20" s="45"/>
      <c r="M20" s="46"/>
      <c r="P20" s="47"/>
      <c r="Q20" s="38"/>
    </row>
    <row r="21" spans="1:17" s="37" customFormat="1" ht="9" customHeight="1">
      <c r="A21" s="39">
        <v>7</v>
      </c>
      <c r="B21" s="31">
        <f>IF($E21="","",VLOOKUP($E21,'[4]Prep Sorteo'!$A$7:$M$70,4,FALSE))</f>
        <v>5997335</v>
      </c>
      <c r="C21" s="32">
        <f>IF($E21="","",VLOOKUP($E21,'[4]Prep Sorteo'!$A$7:$M$70,9,FALSE))</f>
        <v>17941</v>
      </c>
      <c r="D21" s="32" t="str">
        <f>IF($E21="","",VLOOKUP($E21,'[4]Prep Sorteo'!$A$7:$M$70,11,FALSE))</f>
        <v>WC</v>
      </c>
      <c r="E21" s="33">
        <v>13</v>
      </c>
      <c r="F21" s="34" t="str">
        <f>IF(ISBLANK($E21),"Bye",IF(VLOOKUP($E21,'[4]Prep Sorteo'!$A$7:$M$70,2,FALSE)="ZZZ","",CONCATENATE(VLOOKUP($E21,'[4]Prep Sorteo'!$A$7:$M$70,2,FALSE),", ",VLOOKUP($E21,'[4]Prep Sorteo'!$A$7:$M$70,3,FALSE))))</f>
        <v>MARTINEZ FERRER, PERE ANDRE</v>
      </c>
      <c r="G21" s="52" t="str">
        <f>G18</f>
        <v>JAMES L.</v>
      </c>
      <c r="H21" s="45"/>
      <c r="I21" s="56" t="s">
        <v>61</v>
      </c>
      <c r="J21" s="45"/>
      <c r="K21" s="55"/>
      <c r="L21" s="45"/>
      <c r="M21" s="46"/>
      <c r="P21" s="38">
        <f>IF($E21="","",VLOOKUP($E21,'[4]Prep Sorteo'!$A$7:$M$71,10,FALSE))</f>
        <v>1</v>
      </c>
      <c r="Q21" s="38" t="e">
        <f>jugador($F21)</f>
        <v>#NAME?</v>
      </c>
    </row>
    <row r="22" spans="1:17" s="37" customFormat="1" ht="9" customHeight="1">
      <c r="A22" s="39"/>
      <c r="B22" s="40"/>
      <c r="C22" s="41"/>
      <c r="D22" s="41"/>
      <c r="E22" s="42"/>
      <c r="F22" s="43"/>
      <c r="G22" s="54" t="s">
        <v>21</v>
      </c>
      <c r="H22" s="45" t="e">
        <f>IF(G22=Q21,B21,B23)</f>
        <v>#NAME?</v>
      </c>
      <c r="I22" s="57"/>
      <c r="J22" s="45"/>
      <c r="K22" s="55"/>
      <c r="L22" s="45"/>
      <c r="M22" s="46"/>
      <c r="P22" s="47"/>
      <c r="Q22" s="38"/>
    </row>
    <row r="23" spans="1:17" s="37" customFormat="1" ht="9" customHeight="1">
      <c r="A23" s="39">
        <v>8</v>
      </c>
      <c r="B23" s="31">
        <f>IF($E23="","",VLOOKUP($E23,'[4]Prep Sorteo'!$A$7:$M$70,4,FALSE))</f>
      </c>
      <c r="C23" s="32">
        <f>IF($E23="","",VLOOKUP($E23,'[4]Prep Sorteo'!$A$7:$M$70,9,FALSE))</f>
      </c>
      <c r="D23" s="32">
        <f>IF($E23="","",VLOOKUP($E23,'[4]Prep Sorteo'!$A$7:$M$70,11,FALSE))</f>
      </c>
      <c r="E23" s="33"/>
      <c r="F23" s="48" t="str">
        <f>IF(ISBLANK($E23),"Bye",IF(VLOOKUP($E23,'[4]Prep Sorteo'!$A$7:$M$70,2,FALSE)="ZZZ","",CONCATENATE(VLOOKUP($E23,'[4]Prep Sorteo'!$A$7:$M$70,2,FALSE),", ",VLOOKUP($E23,'[4]Prep Sorteo'!$A$7:$M$70,3,FALSE))))</f>
        <v>Bye</v>
      </c>
      <c r="G23" s="46"/>
      <c r="H23" s="45"/>
      <c r="I23" s="56"/>
      <c r="J23" s="45"/>
      <c r="K23" s="55"/>
      <c r="L23" s="45"/>
      <c r="M23" s="46"/>
      <c r="P23" s="38">
        <f>IF($E23="","",VLOOKUP($E23,'[4]Prep Sorteo'!$A$7:$M$71,10,FALSE))</f>
      </c>
      <c r="Q23" s="38" t="e">
        <f>jugador($F23)</f>
        <v>#NAME?</v>
      </c>
    </row>
    <row r="24" spans="1:17" s="37" customFormat="1" ht="9" customHeight="1">
      <c r="A24" s="39"/>
      <c r="B24" s="40"/>
      <c r="C24" s="41"/>
      <c r="D24" s="41"/>
      <c r="E24" s="58"/>
      <c r="F24" s="50"/>
      <c r="G24" s="46"/>
      <c r="H24" s="45"/>
      <c r="I24" s="56"/>
      <c r="J24" s="45"/>
      <c r="K24" s="51"/>
      <c r="L24" s="45"/>
      <c r="M24" s="44" t="s">
        <v>22</v>
      </c>
      <c r="N24" s="59" t="e">
        <f>IF(M24=K16,L16,L32)</f>
        <v>#NAME?</v>
      </c>
      <c r="O24" s="60"/>
      <c r="P24" s="61"/>
      <c r="Q24" s="60"/>
    </row>
    <row r="25" spans="1:17" s="37" customFormat="1" ht="9" customHeight="1">
      <c r="A25" s="30">
        <v>9</v>
      </c>
      <c r="B25" s="31">
        <f>IF($E25="","",VLOOKUP($E25,'[4]Prep Sorteo'!$A$7:$M$70,4,FALSE))</f>
        <v>5969631</v>
      </c>
      <c r="C25" s="32">
        <f>IF($E25="","",VLOOKUP($E25,'[4]Prep Sorteo'!$A$7:$M$70,9,FALSE))</f>
        <v>10273</v>
      </c>
      <c r="D25" s="32">
        <f>IF($E25="","",VLOOKUP($E25,'[4]Prep Sorteo'!$A$7:$M$70,11,FALSE))</f>
        <v>0</v>
      </c>
      <c r="E25" s="33">
        <v>4</v>
      </c>
      <c r="F25" s="34" t="str">
        <f>IF(ISBLANK($E25),"Bye",IF(VLOOKUP($E25,'[4]Prep Sorteo'!$A$7:$M$70,2,FALSE)="ZZZ","",CONCATENATE(VLOOKUP($E25,'[4]Prep Sorteo'!$A$7:$M$70,2,FALSE),", ",VLOOKUP($E25,'[4]Prep Sorteo'!$A$7:$M$70,3,FALSE))))</f>
        <v>RIERA RODRIGUEZ, SERGI</v>
      </c>
      <c r="G25" s="46"/>
      <c r="H25" s="45"/>
      <c r="I25" s="56"/>
      <c r="J25" s="45"/>
      <c r="K25" s="55"/>
      <c r="L25" s="45"/>
      <c r="M25" s="62" t="s">
        <v>104</v>
      </c>
      <c r="N25" s="60"/>
      <c r="O25" s="60"/>
      <c r="P25" s="38">
        <f>IF($E25="","",VLOOKUP($E25,'[4]Prep Sorteo'!$A$7:$M$71,10,FALSE))</f>
        <v>13</v>
      </c>
      <c r="Q25" s="38" t="e">
        <f>jugador($F25)</f>
        <v>#NAME?</v>
      </c>
    </row>
    <row r="26" spans="1:17" s="37" customFormat="1" ht="9" customHeight="1">
      <c r="A26" s="39"/>
      <c r="B26" s="40"/>
      <c r="C26" s="41"/>
      <c r="D26" s="41"/>
      <c r="E26" s="42"/>
      <c r="F26" s="43"/>
      <c r="G26" s="44" t="s">
        <v>22</v>
      </c>
      <c r="H26" s="45" t="e">
        <f>IF(G26=Q25,B25,B27)</f>
        <v>#NAME?</v>
      </c>
      <c r="I26" s="56"/>
      <c r="J26" s="45"/>
      <c r="K26" s="55"/>
      <c r="L26" s="45"/>
      <c r="M26" s="55"/>
      <c r="N26" s="60"/>
      <c r="O26" s="60"/>
      <c r="P26" s="47"/>
      <c r="Q26" s="60"/>
    </row>
    <row r="27" spans="1:17" s="37" customFormat="1" ht="9" customHeight="1">
      <c r="A27" s="39">
        <v>10</v>
      </c>
      <c r="B27" s="31">
        <f>IF($E27="","",VLOOKUP($E27,'[4]Prep Sorteo'!$A$7:$M$70,4,FALSE))</f>
      </c>
      <c r="C27" s="32">
        <f>IF($E27="","",VLOOKUP($E27,'[4]Prep Sorteo'!$A$7:$M$70,9,FALSE))</f>
      </c>
      <c r="D27" s="32">
        <f>IF($E27="","",VLOOKUP($E27,'[4]Prep Sorteo'!$A$7:$M$70,11,FALSE))</f>
      </c>
      <c r="E27" s="33"/>
      <c r="F27" s="48" t="str">
        <f>IF(ISBLANK($E27),"Bye",IF(VLOOKUP($E27,'[4]Prep Sorteo'!$A$7:$M$70,2,FALSE)="ZZZ","",CONCATENATE(VLOOKUP($E27,'[4]Prep Sorteo'!$A$7:$M$70,2,FALSE),", ",VLOOKUP($E27,'[4]Prep Sorteo'!$A$7:$M$70,3,FALSE))))</f>
        <v>Bye</v>
      </c>
      <c r="G27" s="49"/>
      <c r="H27" s="45"/>
      <c r="I27" s="56"/>
      <c r="J27" s="45"/>
      <c r="K27" s="55"/>
      <c r="L27" s="45"/>
      <c r="M27" s="55"/>
      <c r="N27" s="60"/>
      <c r="O27" s="60"/>
      <c r="P27" s="38">
        <f>IF($E27="","",VLOOKUP($E27,'[4]Prep Sorteo'!$A$7:$M$71,10,FALSE))</f>
      </c>
      <c r="Q27" s="38" t="e">
        <f>jugador($F27)</f>
        <v>#NAME?</v>
      </c>
    </row>
    <row r="28" spans="1:17" s="37" customFormat="1" ht="9" customHeight="1">
      <c r="A28" s="39"/>
      <c r="B28" s="40"/>
      <c r="C28" s="41"/>
      <c r="D28" s="41"/>
      <c r="E28" s="42"/>
      <c r="F28" s="50"/>
      <c r="G28" s="51"/>
      <c r="H28" s="45"/>
      <c r="I28" s="44" t="s">
        <v>22</v>
      </c>
      <c r="J28" s="45" t="e">
        <f>IF(I28=G26,H26,H30)</f>
        <v>#NAME?</v>
      </c>
      <c r="K28" s="55"/>
      <c r="L28" s="45"/>
      <c r="M28" s="55"/>
      <c r="N28" s="60"/>
      <c r="O28" s="60"/>
      <c r="P28" s="47"/>
      <c r="Q28" s="60"/>
    </row>
    <row r="29" spans="1:17" s="37" customFormat="1" ht="9" customHeight="1">
      <c r="A29" s="39">
        <v>11</v>
      </c>
      <c r="B29" s="31">
        <f>IF($E29="","",VLOOKUP($E29,'[4]Prep Sorteo'!$A$7:$M$70,4,FALSE))</f>
        <v>5979622</v>
      </c>
      <c r="C29" s="32">
        <f>IF($E29="","",VLOOKUP($E29,'[4]Prep Sorteo'!$A$7:$M$70,9,FALSE))</f>
        <v>17941</v>
      </c>
      <c r="D29" s="32">
        <f>IF($E29="","",VLOOKUP($E29,'[4]Prep Sorteo'!$A$7:$M$70,11,FALSE))</f>
        <v>0</v>
      </c>
      <c r="E29" s="33">
        <v>9</v>
      </c>
      <c r="F29" s="34" t="str">
        <f>IF(ISBLANK($E29),"Bye",IF(VLOOKUP($E29,'[4]Prep Sorteo'!$A$7:$M$70,2,FALSE)="ZZZ","",CONCATENATE(VLOOKUP($E29,'[4]Prep Sorteo'!$A$7:$M$70,2,FALSE),", ",VLOOKUP($E29,'[4]Prep Sorteo'!$A$7:$M$70,3,FALSE))))</f>
        <v>CIFRE CIFRE, JOAN</v>
      </c>
      <c r="G29" s="52" t="str">
        <f>G26</f>
        <v>RIERA S.</v>
      </c>
      <c r="H29" s="45"/>
      <c r="I29" s="49" t="s">
        <v>62</v>
      </c>
      <c r="J29" s="45"/>
      <c r="K29" s="55"/>
      <c r="L29" s="45"/>
      <c r="M29" s="55"/>
      <c r="N29" s="60"/>
      <c r="O29" s="60"/>
      <c r="P29" s="38">
        <f>IF($E29="","",VLOOKUP($E29,'[4]Prep Sorteo'!$A$7:$M$71,10,FALSE))</f>
        <v>1</v>
      </c>
      <c r="Q29" s="38" t="e">
        <f>jugador($F29)</f>
        <v>#NAME?</v>
      </c>
    </row>
    <row r="30" spans="1:17" s="37" customFormat="1" ht="9" customHeight="1">
      <c r="A30" s="39"/>
      <c r="B30" s="53"/>
      <c r="C30" s="41"/>
      <c r="D30" s="41"/>
      <c r="E30" s="42"/>
      <c r="F30" s="43"/>
      <c r="G30" s="54" t="s">
        <v>23</v>
      </c>
      <c r="H30" s="45" t="e">
        <f>IF(G30=Q29,B29,B31)</f>
        <v>#NAME?</v>
      </c>
      <c r="I30" s="51"/>
      <c r="J30" s="45"/>
      <c r="K30" s="55"/>
      <c r="L30" s="45"/>
      <c r="M30" s="55"/>
      <c r="N30" s="60"/>
      <c r="O30" s="60"/>
      <c r="P30" s="47"/>
      <c r="Q30" s="60"/>
    </row>
    <row r="31" spans="1:17" s="37" customFormat="1" ht="9" customHeight="1">
      <c r="A31" s="39">
        <v>12</v>
      </c>
      <c r="B31" s="31">
        <f>IF($E31="","",VLOOKUP($E31,'[4]Prep Sorteo'!$A$7:$M$70,4,FALSE))</f>
      </c>
      <c r="C31" s="32">
        <f>IF($E31="","",VLOOKUP($E31,'[4]Prep Sorteo'!$A$7:$M$70,9,FALSE))</f>
      </c>
      <c r="D31" s="32">
        <f>IF($E31="","",VLOOKUP($E31,'[4]Prep Sorteo'!$A$7:$M$70,11,FALSE))</f>
      </c>
      <c r="E31" s="33"/>
      <c r="F31" s="48" t="str">
        <f>IF(ISBLANK($E31),"Bye",IF(VLOOKUP($E31,'[4]Prep Sorteo'!$A$7:$M$70,2,FALSE)="ZZZ","",CONCATENATE(VLOOKUP($E31,'[4]Prep Sorteo'!$A$7:$M$70,2,FALSE),", ",VLOOKUP($E31,'[4]Prep Sorteo'!$A$7:$M$70,3,FALSE))))</f>
        <v>Bye</v>
      </c>
      <c r="G31" s="46"/>
      <c r="H31" s="45"/>
      <c r="I31" s="55"/>
      <c r="J31" s="45"/>
      <c r="K31" s="52" t="str">
        <f>K16</f>
        <v>JAMES L.</v>
      </c>
      <c r="L31" s="45"/>
      <c r="M31" s="55"/>
      <c r="N31" s="60"/>
      <c r="O31" s="60"/>
      <c r="P31" s="38">
        <f>IF($E31="","",VLOOKUP($E31,'[4]Prep Sorteo'!$A$7:$M$71,10,FALSE))</f>
      </c>
      <c r="Q31" s="38" t="e">
        <f>jugador($F31)</f>
        <v>#NAME?</v>
      </c>
    </row>
    <row r="32" spans="1:17" s="37" customFormat="1" ht="9" customHeight="1">
      <c r="A32" s="39"/>
      <c r="B32" s="40"/>
      <c r="C32" s="41"/>
      <c r="D32" s="41"/>
      <c r="E32" s="42"/>
      <c r="F32" s="50"/>
      <c r="G32" s="46"/>
      <c r="H32" s="45"/>
      <c r="I32" s="51"/>
      <c r="J32" s="45"/>
      <c r="K32" s="54" t="s">
        <v>22</v>
      </c>
      <c r="L32" s="45" t="e">
        <f>IF(K32=I28,J28,J36)</f>
        <v>#NAME?</v>
      </c>
      <c r="M32" s="55"/>
      <c r="N32" s="60"/>
      <c r="O32" s="60"/>
      <c r="P32" s="47"/>
      <c r="Q32" s="60"/>
    </row>
    <row r="33" spans="1:17" s="37" customFormat="1" ht="9" customHeight="1">
      <c r="A33" s="39">
        <v>13</v>
      </c>
      <c r="B33" s="31">
        <f>IF($E33="","",VLOOKUP($E33,'[4]Prep Sorteo'!$A$7:$M$70,4,FALSE))</f>
        <v>5999464</v>
      </c>
      <c r="C33" s="32">
        <f>IF($E33="","",VLOOKUP($E33,'[4]Prep Sorteo'!$A$7:$M$70,9,FALSE))</f>
        <v>17941</v>
      </c>
      <c r="D33" s="32">
        <f>IF($E33="","",VLOOKUP($E33,'[4]Prep Sorteo'!$A$7:$M$70,11,FALSE))</f>
        <v>0</v>
      </c>
      <c r="E33" s="33">
        <v>14</v>
      </c>
      <c r="F33" s="34" t="str">
        <f>IF(ISBLANK($E33),"Bye",IF(VLOOKUP($E33,'[4]Prep Sorteo'!$A$7:$M$70,2,FALSE)="ZZZ","",CONCATENATE(VLOOKUP($E33,'[4]Prep Sorteo'!$A$7:$M$70,2,FALSE),", ",VLOOKUP($E33,'[4]Prep Sorteo'!$A$7:$M$70,3,FALSE))))</f>
        <v>ORTEGA RUFETE, GUILLEM</v>
      </c>
      <c r="G33" s="46"/>
      <c r="H33" s="45"/>
      <c r="I33" s="55"/>
      <c r="J33" s="45"/>
      <c r="K33" s="56" t="s">
        <v>72</v>
      </c>
      <c r="L33" s="45"/>
      <c r="M33" s="55"/>
      <c r="N33" s="60"/>
      <c r="O33" s="60"/>
      <c r="P33" s="38">
        <f>IF($E33="","",VLOOKUP($E33,'[4]Prep Sorteo'!$A$7:$M$71,10,FALSE))</f>
        <v>1</v>
      </c>
      <c r="Q33" s="38" t="e">
        <f>jugador($F33)</f>
        <v>#NAME?</v>
      </c>
    </row>
    <row r="34" spans="1:17" s="37" customFormat="1" ht="9" customHeight="1">
      <c r="A34" s="39"/>
      <c r="B34" s="40"/>
      <c r="C34" s="41"/>
      <c r="D34" s="41"/>
      <c r="E34" s="42"/>
      <c r="F34" s="43"/>
      <c r="G34" s="44" t="s">
        <v>24</v>
      </c>
      <c r="H34" s="45" t="e">
        <f>IF(G34=Q33,B33,B35)</f>
        <v>#NAME?</v>
      </c>
      <c r="I34" s="55"/>
      <c r="J34" s="45"/>
      <c r="K34" s="56"/>
      <c r="L34" s="45"/>
      <c r="M34" s="55"/>
      <c r="N34" s="60"/>
      <c r="O34" s="60"/>
      <c r="P34" s="47"/>
      <c r="Q34" s="60"/>
    </row>
    <row r="35" spans="1:17" s="37" customFormat="1" ht="9" customHeight="1">
      <c r="A35" s="39">
        <v>14</v>
      </c>
      <c r="B35" s="31">
        <f>IF($E35="","",VLOOKUP($E35,'[4]Prep Sorteo'!$A$7:$M$70,4,FALSE))</f>
      </c>
      <c r="C35" s="32">
        <f>IF($E35="","",VLOOKUP($E35,'[4]Prep Sorteo'!$A$7:$M$70,9,FALSE))</f>
      </c>
      <c r="D35" s="32">
        <f>IF($E35="","",VLOOKUP($E35,'[4]Prep Sorteo'!$A$7:$M$70,11,FALSE))</f>
      </c>
      <c r="E35" s="33"/>
      <c r="F35" s="48" t="str">
        <f>IF(ISBLANK($E35),"Bye",IF(VLOOKUP($E35,'[4]Prep Sorteo'!$A$7:$M$70,2,FALSE)="ZZZ","",CONCATENATE(VLOOKUP($E35,'[4]Prep Sorteo'!$A$7:$M$70,2,FALSE),", ",VLOOKUP($E35,'[4]Prep Sorteo'!$A$7:$M$70,3,FALSE))))</f>
        <v>Bye</v>
      </c>
      <c r="G35" s="49"/>
      <c r="H35" s="45"/>
      <c r="I35" s="52" t="str">
        <f>I28</f>
        <v>RIERA S.</v>
      </c>
      <c r="J35" s="45"/>
      <c r="K35" s="56"/>
      <c r="L35" s="45"/>
      <c r="M35" s="55"/>
      <c r="N35" s="60"/>
      <c r="O35" s="60"/>
      <c r="P35" s="38">
        <f>IF($E35="","",VLOOKUP($E35,'[4]Prep Sorteo'!$A$7:$M$71,10,FALSE))</f>
      </c>
      <c r="Q35" s="38" t="e">
        <f>jugador($F35)</f>
        <v>#NAME?</v>
      </c>
    </row>
    <row r="36" spans="1:17" s="37" customFormat="1" ht="9" customHeight="1">
      <c r="A36" s="39"/>
      <c r="B36" s="40"/>
      <c r="C36" s="41"/>
      <c r="D36" s="41"/>
      <c r="E36" s="42"/>
      <c r="F36" s="50"/>
      <c r="G36" s="51"/>
      <c r="H36" s="45"/>
      <c r="I36" s="54" t="s">
        <v>24</v>
      </c>
      <c r="J36" s="45" t="e">
        <f>IF(I36=G34,H34,H38)</f>
        <v>#NAME?</v>
      </c>
      <c r="K36" s="56"/>
      <c r="L36" s="45"/>
      <c r="M36" s="55"/>
      <c r="N36" s="60"/>
      <c r="O36" s="60"/>
      <c r="P36" s="47"/>
      <c r="Q36" s="60"/>
    </row>
    <row r="37" spans="1:17" s="37" customFormat="1" ht="9" customHeight="1">
      <c r="A37" s="39">
        <v>15</v>
      </c>
      <c r="B37" s="31">
        <f>IF($E37="","",VLOOKUP($E37,'[4]Prep Sorteo'!$A$7:$M$70,4,FALSE))</f>
      </c>
      <c r="C37" s="32">
        <f>IF($E37="","",VLOOKUP($E37,'[4]Prep Sorteo'!$A$7:$M$70,9,FALSE))</f>
      </c>
      <c r="D37" s="32">
        <f>IF($E37="","",VLOOKUP($E37,'[4]Prep Sorteo'!$A$7:$M$70,11,FALSE))</f>
      </c>
      <c r="E37" s="33"/>
      <c r="F37" s="34" t="str">
        <f>IF(ISBLANK($E37),"Bye",IF(VLOOKUP($E37,'[4]Prep Sorteo'!$A$7:$M$70,2,FALSE)="ZZZ","",CONCATENATE(VLOOKUP($E37,'[4]Prep Sorteo'!$A$7:$M$70,2,FALSE),", ",VLOOKUP($E37,'[4]Prep Sorteo'!$A$7:$M$70,3,FALSE))))</f>
        <v>Bye</v>
      </c>
      <c r="G37" s="52" t="str">
        <f>G34</f>
        <v>ORTEGA G.</v>
      </c>
      <c r="H37" s="45"/>
      <c r="I37" s="56" t="s">
        <v>63</v>
      </c>
      <c r="J37" s="45"/>
      <c r="K37" s="56"/>
      <c r="L37" s="45"/>
      <c r="M37" s="55"/>
      <c r="N37" s="60"/>
      <c r="O37" s="60"/>
      <c r="P37" s="38">
        <f>IF($E37="","",VLOOKUP($E37,'[4]Prep Sorteo'!$A$7:$M$71,10,FALSE))</f>
      </c>
      <c r="Q37" s="38" t="e">
        <f>jugador($F37)</f>
        <v>#NAME?</v>
      </c>
    </row>
    <row r="38" spans="1:17" s="37" customFormat="1" ht="9" customHeight="1">
      <c r="A38" s="39"/>
      <c r="B38" s="40"/>
      <c r="C38" s="41"/>
      <c r="D38" s="41"/>
      <c r="E38" s="42"/>
      <c r="F38" s="43"/>
      <c r="G38" s="54" t="s">
        <v>25</v>
      </c>
      <c r="H38" s="45" t="e">
        <f>IF(G38=Q37,B37,B39)</f>
        <v>#NAME?</v>
      </c>
      <c r="I38" s="57"/>
      <c r="J38" s="45"/>
      <c r="K38" s="56"/>
      <c r="L38" s="45"/>
      <c r="M38" s="55"/>
      <c r="N38" s="60"/>
      <c r="O38" s="60"/>
      <c r="P38" s="47"/>
      <c r="Q38" s="60"/>
    </row>
    <row r="39" spans="1:17" s="37" customFormat="1" ht="9" customHeight="1">
      <c r="A39" s="39">
        <v>16</v>
      </c>
      <c r="B39" s="31">
        <f>IF($E39="","",VLOOKUP($E39,'[4]Prep Sorteo'!$A$7:$M$70,4,FALSE))</f>
        <v>5972593</v>
      </c>
      <c r="C39" s="32">
        <f>IF($E39="","",VLOOKUP($E39,'[4]Prep Sorteo'!$A$7:$M$70,9,FALSE))</f>
        <v>14483</v>
      </c>
      <c r="D39" s="32">
        <f>IF($E39="","",VLOOKUP($E39,'[4]Prep Sorteo'!$A$7:$M$70,11,FALSE))</f>
        <v>0</v>
      </c>
      <c r="E39" s="33">
        <v>6</v>
      </c>
      <c r="F39" s="48" t="str">
        <f>IF(ISBLANK($E39),"Bye",IF(VLOOKUP($E39,'[4]Prep Sorteo'!$A$7:$M$70,2,FALSE)="ZZZ","",CONCATENATE(VLOOKUP($E39,'[4]Prep Sorteo'!$A$7:$M$70,2,FALSE),", ",VLOOKUP($E39,'[4]Prep Sorteo'!$A$7:$M$70,3,FALSE))))</f>
        <v>COLL FERRER, ADRIA</v>
      </c>
      <c r="G39" s="46"/>
      <c r="H39" s="45"/>
      <c r="I39" s="56"/>
      <c r="J39" s="45"/>
      <c r="K39" s="63"/>
      <c r="L39" s="45"/>
      <c r="M39" s="55"/>
      <c r="N39" s="60"/>
      <c r="O39" s="60"/>
      <c r="P39" s="38">
        <f>IF($E39="","",VLOOKUP($E39,'[4]Prep Sorteo'!$A$7:$M$71,10,FALSE))</f>
        <v>4</v>
      </c>
      <c r="Q39" s="38" t="e">
        <f>jugador($F39)</f>
        <v>#NAME?</v>
      </c>
    </row>
    <row r="40" spans="1:17" s="37" customFormat="1" ht="9" customHeight="1">
      <c r="A40" s="39"/>
      <c r="B40" s="40"/>
      <c r="C40" s="41"/>
      <c r="D40" s="41"/>
      <c r="E40" s="58"/>
      <c r="F40" s="50"/>
      <c r="G40" s="46"/>
      <c r="H40" s="45"/>
      <c r="I40" s="56"/>
      <c r="J40" s="45"/>
      <c r="K40" s="64" t="str">
        <f>IF(G6="Femenino","Campeona :","Campeón :")</f>
        <v>Campeón :</v>
      </c>
      <c r="L40" s="65"/>
      <c r="M40" s="54" t="s">
        <v>27</v>
      </c>
      <c r="N40" s="60"/>
      <c r="O40" s="59" t="e">
        <f>IF(M40=M24,N24,N56)</f>
        <v>#NAME?</v>
      </c>
      <c r="P40" s="47"/>
      <c r="Q40" s="60"/>
    </row>
    <row r="41" spans="1:17" s="37" customFormat="1" ht="9" customHeight="1">
      <c r="A41" s="39">
        <v>17</v>
      </c>
      <c r="B41" s="31">
        <f>IF($E41="","",VLOOKUP($E41,'[4]Prep Sorteo'!$A$7:$M$70,4,FALSE))</f>
        <v>5999472</v>
      </c>
      <c r="C41" s="32">
        <f>IF($E41="","",VLOOKUP($E41,'[4]Prep Sorteo'!$A$7:$M$70,9,FALSE))</f>
        <v>17941</v>
      </c>
      <c r="D41" s="32">
        <f>IF($E41="","",VLOOKUP($E41,'[4]Prep Sorteo'!$A$7:$M$70,11,FALSE))</f>
        <v>0</v>
      </c>
      <c r="E41" s="33">
        <v>10</v>
      </c>
      <c r="F41" s="34" t="str">
        <f>IF(ISBLANK($E41),"Bye",IF(VLOOKUP($E41,'[4]Prep Sorteo'!$A$7:$M$70,2,FALSE)="ZZZ","",CONCATENATE(VLOOKUP($E41,'[4]Prep Sorteo'!$A$7:$M$70,2,FALSE),", ",VLOOKUP($E41,'[4]Prep Sorteo'!$A$7:$M$70,3,FALSE))))</f>
        <v>GUERRA AGUSTI, ALBERT</v>
      </c>
      <c r="G41" s="46"/>
      <c r="H41" s="45"/>
      <c r="I41" s="56"/>
      <c r="J41" s="45"/>
      <c r="K41" s="56"/>
      <c r="L41" s="45"/>
      <c r="M41" s="55" t="s">
        <v>71</v>
      </c>
      <c r="N41" s="60"/>
      <c r="O41" s="60"/>
      <c r="P41" s="38">
        <f>IF($E41="","",VLOOKUP($E41,'[4]Prep Sorteo'!$A$7:$M$71,10,FALSE))</f>
        <v>1</v>
      </c>
      <c r="Q41" s="38" t="e">
        <f>jugador($F41)</f>
        <v>#NAME?</v>
      </c>
    </row>
    <row r="42" spans="1:17" s="37" customFormat="1" ht="9" customHeight="1">
      <c r="A42" s="39"/>
      <c r="B42" s="40"/>
      <c r="C42" s="41"/>
      <c r="D42" s="41"/>
      <c r="E42" s="42"/>
      <c r="F42" s="43"/>
      <c r="G42" s="44" t="s">
        <v>26</v>
      </c>
      <c r="H42" s="45" t="e">
        <f>IF(G42=Q41,B41,B43)</f>
        <v>#NAME?</v>
      </c>
      <c r="I42" s="56"/>
      <c r="J42" s="45"/>
      <c r="K42" s="56"/>
      <c r="L42" s="45"/>
      <c r="M42" s="51"/>
      <c r="N42" s="60"/>
      <c r="O42" s="60"/>
      <c r="P42" s="47"/>
      <c r="Q42" s="60"/>
    </row>
    <row r="43" spans="1:17" s="37" customFormat="1" ht="9" customHeight="1">
      <c r="A43" s="39">
        <v>18</v>
      </c>
      <c r="B43" s="31">
        <f>IF($E43="","",VLOOKUP($E43,'[4]Prep Sorteo'!$A$7:$M$70,4,FALSE))</f>
      </c>
      <c r="C43" s="32">
        <f>IF($E43="","",VLOOKUP($E43,'[4]Prep Sorteo'!$A$7:$M$70,9,FALSE))</f>
      </c>
      <c r="D43" s="32">
        <f>IF($E43="","",VLOOKUP($E43,'[4]Prep Sorteo'!$A$7:$M$70,11,FALSE))</f>
      </c>
      <c r="E43" s="33"/>
      <c r="F43" s="48" t="str">
        <f>IF(ISBLANK($E43),"Bye",IF(VLOOKUP($E43,'[4]Prep Sorteo'!$A$7:$M$70,2,FALSE)="ZZZ","",CONCATENATE(VLOOKUP($E43,'[4]Prep Sorteo'!$A$7:$M$70,2,FALSE),", ",VLOOKUP($E43,'[4]Prep Sorteo'!$A$7:$M$70,3,FALSE))))</f>
        <v>Bye</v>
      </c>
      <c r="G43" s="49"/>
      <c r="H43" s="45"/>
      <c r="I43" s="56"/>
      <c r="J43" s="45"/>
      <c r="K43" s="56"/>
      <c r="L43" s="45"/>
      <c r="M43" s="55"/>
      <c r="N43" s="60"/>
      <c r="O43" s="60"/>
      <c r="P43" s="38">
        <f>IF($E43="","",VLOOKUP($E43,'[4]Prep Sorteo'!$A$7:$M$71,10,FALSE))</f>
      </c>
      <c r="Q43" s="38" t="e">
        <f>jugador($F43)</f>
        <v>#NAME?</v>
      </c>
    </row>
    <row r="44" spans="1:17" s="37" customFormat="1" ht="9" customHeight="1">
      <c r="A44" s="39"/>
      <c r="B44" s="40"/>
      <c r="C44" s="41"/>
      <c r="D44" s="41"/>
      <c r="E44" s="42"/>
      <c r="F44" s="50"/>
      <c r="G44" s="51"/>
      <c r="H44" s="45"/>
      <c r="I44" s="44" t="s">
        <v>27</v>
      </c>
      <c r="J44" s="45" t="e">
        <f>IF(I44=G42,H42,H46)</f>
        <v>#NAME?</v>
      </c>
      <c r="K44" s="56"/>
      <c r="L44" s="45"/>
      <c r="M44" s="55"/>
      <c r="N44" s="60"/>
      <c r="O44" s="60"/>
      <c r="P44" s="47"/>
      <c r="Q44" s="60"/>
    </row>
    <row r="45" spans="1:17" s="37" customFormat="1" ht="9" customHeight="1">
      <c r="A45" s="39">
        <v>19</v>
      </c>
      <c r="B45" s="31">
        <f>IF($E45="","",VLOOKUP($E45,'[4]Prep Sorteo'!$A$7:$M$70,4,FALSE))</f>
      </c>
      <c r="C45" s="32">
        <f>IF($E45="","",VLOOKUP($E45,'[4]Prep Sorteo'!$A$7:$M$70,9,FALSE))</f>
      </c>
      <c r="D45" s="32">
        <f>IF($E45="","",VLOOKUP($E45,'[4]Prep Sorteo'!$A$7:$M$70,11,FALSE))</f>
      </c>
      <c r="E45" s="33"/>
      <c r="F45" s="34" t="str">
        <f>IF(ISBLANK($E45),"Bye",IF(VLOOKUP($E45,'[4]Prep Sorteo'!$A$7:$M$70,2,FALSE)="ZZZ","",CONCATENATE(VLOOKUP($E45,'[4]Prep Sorteo'!$A$7:$M$70,2,FALSE),", ",VLOOKUP($E45,'[4]Prep Sorteo'!$A$7:$M$70,3,FALSE))))</f>
        <v>Bye</v>
      </c>
      <c r="G45" s="52" t="str">
        <f>G42</f>
        <v>GUERRA A.</v>
      </c>
      <c r="H45" s="45"/>
      <c r="I45" s="49" t="s">
        <v>64</v>
      </c>
      <c r="J45" s="45"/>
      <c r="K45" s="56"/>
      <c r="L45" s="45"/>
      <c r="M45" s="55"/>
      <c r="N45" s="60"/>
      <c r="O45" s="60"/>
      <c r="P45" s="38">
        <f>IF($E45="","",VLOOKUP($E45,'[4]Prep Sorteo'!$A$7:$M$71,10,FALSE))</f>
      </c>
      <c r="Q45" s="38" t="e">
        <f>jugador($F45)</f>
        <v>#NAME?</v>
      </c>
    </row>
    <row r="46" spans="1:18" s="37" customFormat="1" ht="9" customHeight="1">
      <c r="A46" s="39"/>
      <c r="B46" s="53"/>
      <c r="C46" s="41"/>
      <c r="D46" s="41"/>
      <c r="E46" s="42"/>
      <c r="F46" s="43"/>
      <c r="G46" s="54" t="s">
        <v>27</v>
      </c>
      <c r="H46" s="45" t="e">
        <f>IF(G46=Q45,B45,B47)</f>
        <v>#NAME?</v>
      </c>
      <c r="I46" s="51"/>
      <c r="J46" s="45"/>
      <c r="K46" s="56"/>
      <c r="L46" s="45"/>
      <c r="M46" s="55"/>
      <c r="N46" s="60"/>
      <c r="O46" s="60"/>
      <c r="P46" s="47"/>
      <c r="Q46" s="60"/>
      <c r="R46" s="146"/>
    </row>
    <row r="47" spans="1:17" s="37" customFormat="1" ht="9" customHeight="1">
      <c r="A47" s="39">
        <v>20</v>
      </c>
      <c r="B47" s="31">
        <f>IF($E47="","",VLOOKUP($E47,'[4]Prep Sorteo'!$A$7:$M$70,4,FALSE))</f>
        <v>5987831</v>
      </c>
      <c r="C47" s="32">
        <f>IF($E47="","",VLOOKUP($E47,'[4]Prep Sorteo'!$A$7:$M$70,9,FALSE))</f>
        <v>10612</v>
      </c>
      <c r="D47" s="32">
        <f>IF($E47="","",VLOOKUP($E47,'[4]Prep Sorteo'!$A$7:$M$70,11,FALSE))</f>
        <v>0</v>
      </c>
      <c r="E47" s="33">
        <v>5</v>
      </c>
      <c r="F47" s="48" t="str">
        <f>IF(ISBLANK($E47),"Bye",IF(VLOOKUP($E47,'[4]Prep Sorteo'!$A$7:$M$70,2,FALSE)="ZZZ","",CONCATENATE(VLOOKUP($E47,'[4]Prep Sorteo'!$A$7:$M$70,2,FALSE),", ",VLOOKUP($E47,'[4]Prep Sorteo'!$A$7:$M$70,3,FALSE))))</f>
        <v>BESTARD ARMENGOL, JUAN JOSE</v>
      </c>
      <c r="G47" s="46"/>
      <c r="H47" s="45"/>
      <c r="I47" s="55"/>
      <c r="J47" s="45"/>
      <c r="K47" s="56"/>
      <c r="L47" s="45"/>
      <c r="M47" s="55"/>
      <c r="N47" s="60"/>
      <c r="O47" s="60"/>
      <c r="P47" s="38">
        <f>IF($E47="","",VLOOKUP($E47,'[4]Prep Sorteo'!$A$7:$M$71,10,FALSE))</f>
        <v>12</v>
      </c>
      <c r="Q47" s="38" t="e">
        <f>jugador($F47)</f>
        <v>#NAME?</v>
      </c>
    </row>
    <row r="48" spans="1:17" s="37" customFormat="1" ht="9" customHeight="1">
      <c r="A48" s="39"/>
      <c r="B48" s="40"/>
      <c r="C48" s="41"/>
      <c r="D48" s="41"/>
      <c r="E48" s="42"/>
      <c r="F48" s="50"/>
      <c r="G48" s="46"/>
      <c r="H48" s="45"/>
      <c r="I48" s="51"/>
      <c r="J48" s="45"/>
      <c r="K48" s="44" t="s">
        <v>27</v>
      </c>
      <c r="L48" s="45" t="e">
        <f>IF(K48=I44,J44,J52)</f>
        <v>#NAME?</v>
      </c>
      <c r="M48" s="55"/>
      <c r="N48" s="60"/>
      <c r="O48" s="60"/>
      <c r="P48" s="47"/>
      <c r="Q48" s="60"/>
    </row>
    <row r="49" spans="1:17" s="37" customFormat="1" ht="9" customHeight="1">
      <c r="A49" s="39">
        <v>21</v>
      </c>
      <c r="B49" s="31">
        <f>IF($E49="","",VLOOKUP($E49,'[4]Prep Sorteo'!$A$7:$M$70,4,FALSE))</f>
        <v>5990412</v>
      </c>
      <c r="C49" s="32">
        <f>IF($E49="","",VLOOKUP($E49,'[4]Prep Sorteo'!$A$7:$M$70,9,FALSE))</f>
        <v>0</v>
      </c>
      <c r="D49" s="32">
        <f>IF($E49="","",VLOOKUP($E49,'[4]Prep Sorteo'!$A$7:$M$70,11,FALSE))</f>
        <v>0</v>
      </c>
      <c r="E49" s="33">
        <v>17</v>
      </c>
      <c r="F49" s="34" t="str">
        <f>IF(ISBLANK($E49),"Bye",IF(VLOOKUP($E49,'[4]Prep Sorteo'!$A$7:$M$70,2,FALSE)="ZZZ","",CONCATENATE(VLOOKUP($E49,'[4]Prep Sorteo'!$A$7:$M$70,2,FALSE),", ",VLOOKUP($E49,'[4]Prep Sorteo'!$A$7:$M$70,3,FALSE))))</f>
        <v>SAGRISTA BERMEJO, VICTOR</v>
      </c>
      <c r="G49" s="46"/>
      <c r="H49" s="45"/>
      <c r="I49" s="55"/>
      <c r="J49" s="45"/>
      <c r="K49" s="49" t="s">
        <v>71</v>
      </c>
      <c r="L49" s="45"/>
      <c r="M49" s="55"/>
      <c r="N49" s="60"/>
      <c r="O49" s="60"/>
      <c r="P49" s="38">
        <f>IF($E49="","",VLOOKUP($E49,'[4]Prep Sorteo'!$A$7:$M$71,10,FALSE))</f>
        <v>0</v>
      </c>
      <c r="Q49" s="38" t="e">
        <f>jugador($F49)</f>
        <v>#NAME?</v>
      </c>
    </row>
    <row r="50" spans="1:17" s="37" customFormat="1" ht="9" customHeight="1">
      <c r="A50" s="39"/>
      <c r="B50" s="40"/>
      <c r="C50" s="41"/>
      <c r="D50" s="41"/>
      <c r="E50" s="42"/>
      <c r="F50" s="43"/>
      <c r="G50" s="147" t="s">
        <v>65</v>
      </c>
      <c r="H50" s="45" t="e">
        <f>IF(G50=Q49,B49,B51)</f>
        <v>#NAME?</v>
      </c>
      <c r="I50" s="55"/>
      <c r="J50" s="45"/>
      <c r="K50" s="55"/>
      <c r="L50" s="45"/>
      <c r="M50" s="55"/>
      <c r="N50" s="60"/>
      <c r="O50" s="60"/>
      <c r="P50" s="47"/>
      <c r="Q50" s="60"/>
    </row>
    <row r="51" spans="1:17" s="37" customFormat="1" ht="9" customHeight="1">
      <c r="A51" s="39">
        <v>22</v>
      </c>
      <c r="B51" s="31">
        <f>IF($E51="","",VLOOKUP($E51,'[4]Prep Sorteo'!$A$7:$M$70,4,FALSE))</f>
        <v>16401937</v>
      </c>
      <c r="C51" s="32">
        <f>IF($E51="","",VLOOKUP($E51,'[4]Prep Sorteo'!$A$7:$M$70,9,FALSE))</f>
        <v>0</v>
      </c>
      <c r="D51" s="32">
        <f>IF($E51="","",VLOOKUP($E51,'[4]Prep Sorteo'!$A$7:$M$70,11,FALSE))</f>
        <v>0</v>
      </c>
      <c r="E51" s="33">
        <v>15</v>
      </c>
      <c r="F51" s="48" t="str">
        <f>IF(ISBLANK($E51),"Bye",IF(VLOOKUP($E51,'[4]Prep Sorteo'!$A$7:$M$70,2,FALSE)="ZZZ","",CONCATENATE(VLOOKUP($E51,'[4]Prep Sorteo'!$A$7:$M$70,2,FALSE),", ",VLOOKUP($E51,'[4]Prep Sorteo'!$A$7:$M$70,3,FALSE))))</f>
        <v>FERRAGUT SASTRE, JAUME</v>
      </c>
      <c r="G51" s="49" t="s">
        <v>66</v>
      </c>
      <c r="H51" s="45"/>
      <c r="I51" s="52" t="str">
        <f>I44</f>
        <v>BESTARD J.</v>
      </c>
      <c r="J51" s="45"/>
      <c r="K51" s="55"/>
      <c r="L51" s="45"/>
      <c r="M51" s="55"/>
      <c r="N51" s="60"/>
      <c r="O51" s="60"/>
      <c r="P51" s="38">
        <f>IF($E51="","",VLOOKUP($E51,'[4]Prep Sorteo'!$A$7:$M$71,10,FALSE))</f>
        <v>0</v>
      </c>
      <c r="Q51" s="38" t="e">
        <f>jugador($F51)</f>
        <v>#NAME?</v>
      </c>
    </row>
    <row r="52" spans="1:17" s="37" customFormat="1" ht="9" customHeight="1">
      <c r="A52" s="39"/>
      <c r="B52" s="40"/>
      <c r="C52" s="41"/>
      <c r="D52" s="41"/>
      <c r="E52" s="42"/>
      <c r="F52" s="50"/>
      <c r="G52" s="51"/>
      <c r="H52" s="45"/>
      <c r="I52" s="54" t="s">
        <v>28</v>
      </c>
      <c r="J52" s="45" t="e">
        <f>IF(I52=G50,H50,H54)</f>
        <v>#NAME?</v>
      </c>
      <c r="K52" s="55"/>
      <c r="L52" s="45"/>
      <c r="M52" s="55"/>
      <c r="N52" s="60"/>
      <c r="O52" s="60"/>
      <c r="P52" s="47"/>
      <c r="Q52" s="60"/>
    </row>
    <row r="53" spans="1:17" s="37" customFormat="1" ht="9" customHeight="1">
      <c r="A53" s="39">
        <v>23</v>
      </c>
      <c r="B53" s="31">
        <f>IF($E53="","",VLOOKUP($E53,'[4]Prep Sorteo'!$A$7:$M$70,4,FALSE))</f>
      </c>
      <c r="C53" s="32">
        <f>IF($E53="","",VLOOKUP($E53,'[4]Prep Sorteo'!$A$7:$M$70,9,FALSE))</f>
      </c>
      <c r="D53" s="32">
        <f>IF($E53="","",VLOOKUP($E53,'[4]Prep Sorteo'!$A$7:$M$70,11,FALSE))</f>
      </c>
      <c r="E53" s="33"/>
      <c r="F53" s="34" t="str">
        <f>IF(ISBLANK($E53),"Bye",IF(VLOOKUP($E53,'[4]Prep Sorteo'!$A$7:$M$70,2,FALSE)="ZZZ","",CONCATENATE(VLOOKUP($E53,'[4]Prep Sorteo'!$A$7:$M$70,2,FALSE),", ",VLOOKUP($E53,'[4]Prep Sorteo'!$A$7:$M$70,3,FALSE))))</f>
        <v>Bye</v>
      </c>
      <c r="G53" s="52" t="str">
        <f>G50</f>
        <v>SAGRISTA V.</v>
      </c>
      <c r="H53" s="45"/>
      <c r="I53" s="56" t="s">
        <v>67</v>
      </c>
      <c r="J53" s="45"/>
      <c r="K53" s="55"/>
      <c r="L53" s="45"/>
      <c r="M53" s="55"/>
      <c r="N53" s="60"/>
      <c r="O53" s="60"/>
      <c r="P53" s="38">
        <f>IF($E53="","",VLOOKUP($E53,'[4]Prep Sorteo'!$A$7:$M$71,10,FALSE))</f>
      </c>
      <c r="Q53" s="38" t="e">
        <f>jugador($F53)</f>
        <v>#NAME?</v>
      </c>
    </row>
    <row r="54" spans="1:17" s="37" customFormat="1" ht="9" customHeight="1">
      <c r="A54" s="39"/>
      <c r="B54" s="40"/>
      <c r="C54" s="41"/>
      <c r="D54" s="41"/>
      <c r="E54" s="42"/>
      <c r="F54" s="43"/>
      <c r="G54" s="54" t="s">
        <v>28</v>
      </c>
      <c r="H54" s="45" t="e">
        <f>IF(G54=Q53,B53,B55)</f>
        <v>#NAME?</v>
      </c>
      <c r="I54" s="57"/>
      <c r="J54" s="45"/>
      <c r="K54" s="55"/>
      <c r="L54" s="45"/>
      <c r="M54" s="55"/>
      <c r="N54" s="60"/>
      <c r="O54" s="60"/>
      <c r="P54" s="47"/>
      <c r="Q54" s="60"/>
    </row>
    <row r="55" spans="1:17" s="37" customFormat="1" ht="9" customHeight="1">
      <c r="A55" s="30">
        <v>24</v>
      </c>
      <c r="B55" s="31">
        <f>IF($E55="","",VLOOKUP($E55,'[4]Prep Sorteo'!$A$7:$M$70,4,FALSE))</f>
        <v>5963708</v>
      </c>
      <c r="C55" s="32">
        <f>IF($E55="","",VLOOKUP($E55,'[4]Prep Sorteo'!$A$7:$M$70,9,FALSE))</f>
        <v>9073</v>
      </c>
      <c r="D55" s="32">
        <f>IF($E55="","",VLOOKUP($E55,'[4]Prep Sorteo'!$A$7:$M$70,11,FALSE))</f>
        <v>0</v>
      </c>
      <c r="E55" s="33">
        <v>3</v>
      </c>
      <c r="F55" s="48" t="str">
        <f>IF(ISBLANK($E55),"Bye",IF(VLOOKUP($E55,'[4]Prep Sorteo'!$A$7:$M$70,2,FALSE)="ZZZ","",CONCATENATE(VLOOKUP($E55,'[4]Prep Sorteo'!$A$7:$M$70,2,FALSE),", ",VLOOKUP($E55,'[4]Prep Sorteo'!$A$7:$M$70,3,FALSE))))</f>
        <v>ONCO NOGUERA, XAVI</v>
      </c>
      <c r="G55" s="46"/>
      <c r="H55" s="45"/>
      <c r="I55" s="56"/>
      <c r="J55" s="45"/>
      <c r="K55" s="55"/>
      <c r="L55" s="45"/>
      <c r="M55" s="52" t="str">
        <f>M24</f>
        <v>RIERA S.</v>
      </c>
      <c r="N55" s="60"/>
      <c r="O55" s="60"/>
      <c r="P55" s="38">
        <f>IF($E55="","",VLOOKUP($E55,'[4]Prep Sorteo'!$A$7:$M$71,10,FALSE))</f>
        <v>18</v>
      </c>
      <c r="Q55" s="38" t="e">
        <f>jugador($F55)</f>
        <v>#NAME?</v>
      </c>
    </row>
    <row r="56" spans="1:17" s="37" customFormat="1" ht="9" customHeight="1">
      <c r="A56" s="39"/>
      <c r="B56" s="40"/>
      <c r="C56" s="41"/>
      <c r="D56" s="41"/>
      <c r="E56" s="58"/>
      <c r="F56" s="50"/>
      <c r="G56" s="46"/>
      <c r="H56" s="45"/>
      <c r="I56" s="56"/>
      <c r="J56" s="45"/>
      <c r="K56" s="51"/>
      <c r="L56" s="45"/>
      <c r="M56" s="54" t="s">
        <v>27</v>
      </c>
      <c r="N56" s="59" t="e">
        <f>IF(M56=K48,L48,L64)</f>
        <v>#NAME?</v>
      </c>
      <c r="O56" s="60"/>
      <c r="P56" s="61"/>
      <c r="Q56" s="60"/>
    </row>
    <row r="57" spans="1:17" s="37" customFormat="1" ht="9" customHeight="1">
      <c r="A57" s="39">
        <v>25</v>
      </c>
      <c r="B57" s="31">
        <f>IF($E57="","",VLOOKUP($E57,'[4]Prep Sorteo'!$A$7:$M$70,4,FALSE))</f>
      </c>
      <c r="C57" s="32">
        <f>IF($E57="","",VLOOKUP($E57,'[4]Prep Sorteo'!$A$7:$M$70,9,FALSE))</f>
      </c>
      <c r="D57" s="32">
        <f>IF($E57="","",VLOOKUP($E57,'[4]Prep Sorteo'!$A$7:$M$70,11,FALSE))</f>
      </c>
      <c r="E57" s="33"/>
      <c r="F57" s="34" t="str">
        <f>IF(ISBLANK($E57),"Bye",IF(VLOOKUP($E57,'[4]Prep Sorteo'!$A$7:$M$70,2,FALSE)="ZZZ","",CONCATENATE(VLOOKUP($E57,'[4]Prep Sorteo'!$A$7:$M$70,2,FALSE),", ",VLOOKUP($E57,'[4]Prep Sorteo'!$A$7:$M$70,3,FALSE))))</f>
        <v>Bye</v>
      </c>
      <c r="G57" s="46"/>
      <c r="H57" s="45"/>
      <c r="I57" s="56"/>
      <c r="J57" s="45"/>
      <c r="K57" s="55"/>
      <c r="L57" s="45"/>
      <c r="M57" s="46" t="s">
        <v>64</v>
      </c>
      <c r="P57" s="38">
        <f>IF($E57="","",VLOOKUP($E57,'[4]Prep Sorteo'!$A$7:$M$71,10,FALSE))</f>
      </c>
      <c r="Q57" s="38" t="e">
        <f>jugador($F57)</f>
        <v>#NAME?</v>
      </c>
    </row>
    <row r="58" spans="1:17" s="37" customFormat="1" ht="9" customHeight="1">
      <c r="A58" s="39"/>
      <c r="B58" s="40"/>
      <c r="C58" s="41"/>
      <c r="D58" s="41"/>
      <c r="E58" s="42"/>
      <c r="F58" s="43"/>
      <c r="G58" s="44" t="s">
        <v>29</v>
      </c>
      <c r="H58" s="45" t="e">
        <f>IF(G58=Q57,B57,B59)</f>
        <v>#NAME?</v>
      </c>
      <c r="I58" s="56"/>
      <c r="J58" s="45"/>
      <c r="K58" s="55"/>
      <c r="L58" s="45"/>
      <c r="M58" s="46"/>
      <c r="P58" s="47"/>
      <c r="Q58" s="60"/>
    </row>
    <row r="59" spans="1:17" s="37" customFormat="1" ht="9" customHeight="1">
      <c r="A59" s="39">
        <v>26</v>
      </c>
      <c r="B59" s="31">
        <f>IF($E59="","",VLOOKUP($E59,'[4]Prep Sorteo'!$A$7:$M$70,4,FALSE))</f>
        <v>5978765</v>
      </c>
      <c r="C59" s="32">
        <f>IF($E59="","",VLOOKUP($E59,'[4]Prep Sorteo'!$A$7:$M$70,9,FALSE))</f>
        <v>15306</v>
      </c>
      <c r="D59" s="32">
        <f>IF($E59="","",VLOOKUP($E59,'[4]Prep Sorteo'!$A$7:$M$70,11,FALSE))</f>
        <v>0</v>
      </c>
      <c r="E59" s="33">
        <v>7</v>
      </c>
      <c r="F59" s="48" t="str">
        <f>IF(ISBLANK($E59),"Bye",IF(VLOOKUP($E59,'[4]Prep Sorteo'!$A$7:$M$70,2,FALSE)="ZZZ","",CONCATENATE(VLOOKUP($E59,'[4]Prep Sorteo'!$A$7:$M$70,2,FALSE),", ",VLOOKUP($E59,'[4]Prep Sorteo'!$A$7:$M$70,3,FALSE))))</f>
        <v>NAVARRO GAMUNDI, MARC</v>
      </c>
      <c r="G59" s="49"/>
      <c r="H59" s="45"/>
      <c r="I59" s="56"/>
      <c r="J59" s="45"/>
      <c r="K59" s="55"/>
      <c r="L59" s="45"/>
      <c r="M59" s="46"/>
      <c r="P59" s="38">
        <f>IF($E59="","",VLOOKUP($E59,'[4]Prep Sorteo'!$A$7:$M$71,10,FALSE))</f>
        <v>3</v>
      </c>
      <c r="Q59" s="38" t="e">
        <f>jugador($F59)</f>
        <v>#NAME?</v>
      </c>
    </row>
    <row r="60" spans="1:17" s="37" customFormat="1" ht="9" customHeight="1">
      <c r="A60" s="39"/>
      <c r="B60" s="40"/>
      <c r="C60" s="41"/>
      <c r="D60" s="41"/>
      <c r="E60" s="42"/>
      <c r="F60" s="50"/>
      <c r="G60" s="51"/>
      <c r="H60" s="45"/>
      <c r="I60" s="44" t="s">
        <v>29</v>
      </c>
      <c r="J60" s="45" t="e">
        <f>IF(I60=G58,H58,H62)</f>
        <v>#NAME?</v>
      </c>
      <c r="K60" s="55"/>
      <c r="L60" s="45"/>
      <c r="M60" s="46"/>
      <c r="P60" s="47"/>
      <c r="Q60" s="60"/>
    </row>
    <row r="61" spans="1:17" s="37" customFormat="1" ht="9" customHeight="1">
      <c r="A61" s="39">
        <v>27</v>
      </c>
      <c r="B61" s="31">
        <f>IF($E61="","",VLOOKUP($E61,'[4]Prep Sorteo'!$A$7:$M$70,4,FALSE))</f>
      </c>
      <c r="C61" s="32">
        <f>IF($E61="","",VLOOKUP($E61,'[4]Prep Sorteo'!$A$7:$M$70,9,FALSE))</f>
      </c>
      <c r="D61" s="32">
        <f>IF($E61="","",VLOOKUP($E61,'[4]Prep Sorteo'!$A$7:$M$70,11,FALSE))</f>
      </c>
      <c r="E61" s="33"/>
      <c r="F61" s="34" t="str">
        <f>IF(ISBLANK($E61),"Bye",IF(VLOOKUP($E61,'[4]Prep Sorteo'!$A$7:$M$70,2,FALSE)="ZZZ","",CONCATENATE(VLOOKUP($E61,'[4]Prep Sorteo'!$A$7:$M$70,2,FALSE),", ",VLOOKUP($E61,'[4]Prep Sorteo'!$A$7:$M$70,3,FALSE))))</f>
        <v>Bye</v>
      </c>
      <c r="G61" s="52" t="str">
        <f>G58</f>
        <v>NAVARRO M.</v>
      </c>
      <c r="H61" s="45"/>
      <c r="I61" s="49" t="s">
        <v>68</v>
      </c>
      <c r="J61" s="45"/>
      <c r="K61" s="55"/>
      <c r="L61" s="45"/>
      <c r="M61" s="46"/>
      <c r="P61" s="38">
        <f>IF($E61="","",VLOOKUP($E61,'[4]Prep Sorteo'!$A$7:$M$71,10,FALSE))</f>
      </c>
      <c r="Q61" s="38" t="e">
        <f>jugador($F61)</f>
        <v>#NAME?</v>
      </c>
    </row>
    <row r="62" spans="1:17" s="37" customFormat="1" ht="9" customHeight="1">
      <c r="A62" s="39"/>
      <c r="B62" s="53"/>
      <c r="C62" s="41"/>
      <c r="D62" s="41"/>
      <c r="E62" s="42"/>
      <c r="F62" s="43"/>
      <c r="G62" s="54" t="s">
        <v>30</v>
      </c>
      <c r="H62" s="45" t="e">
        <f>IF(G62=Q61,B61,B63)</f>
        <v>#NAME?</v>
      </c>
      <c r="I62" s="51"/>
      <c r="J62" s="45"/>
      <c r="K62" s="55"/>
      <c r="L62" s="45"/>
      <c r="M62" s="46"/>
      <c r="P62" s="47"/>
      <c r="Q62" s="60"/>
    </row>
    <row r="63" spans="1:17" s="37" customFormat="1" ht="9" customHeight="1">
      <c r="A63" s="39">
        <v>28</v>
      </c>
      <c r="B63" s="31">
        <f>IF($E63="","",VLOOKUP($E63,'[4]Prep Sorteo'!$A$7:$M$70,4,FALSE))</f>
        <v>111111</v>
      </c>
      <c r="C63" s="32">
        <f>IF($E63="","",VLOOKUP($E63,'[4]Prep Sorteo'!$A$7:$M$70,9,FALSE))</f>
        <v>0</v>
      </c>
      <c r="D63" s="32" t="str">
        <f>IF($E63="","",VLOOKUP($E63,'[4]Prep Sorteo'!$A$7:$M$70,11,FALSE))</f>
        <v>WC</v>
      </c>
      <c r="E63" s="33">
        <v>16</v>
      </c>
      <c r="F63" s="48" t="str">
        <f>IF(ISBLANK($E63),"Bye",IF(VLOOKUP($E63,'[4]Prep Sorteo'!$A$7:$M$70,2,FALSE)="ZZZ","",CONCATENATE(VLOOKUP($E63,'[4]Prep Sorteo'!$A$7:$M$70,2,FALSE),", ",VLOOKUP($E63,'[4]Prep Sorteo'!$A$7:$M$70,3,FALSE))))</f>
        <v>GARCIA ROSALES, ISAAC</v>
      </c>
      <c r="G63" s="46"/>
      <c r="H63" s="45"/>
      <c r="I63" s="55"/>
      <c r="J63" s="45"/>
      <c r="K63" s="52" t="str">
        <f>K48</f>
        <v>BESTARD J.</v>
      </c>
      <c r="L63" s="45"/>
      <c r="M63" s="46"/>
      <c r="P63" s="38">
        <f>IF($E63="","",VLOOKUP($E63,'[4]Prep Sorteo'!$A$7:$M$71,10,FALSE))</f>
        <v>0</v>
      </c>
      <c r="Q63" s="38" t="e">
        <f>jugador($F63)</f>
        <v>#NAME?</v>
      </c>
    </row>
    <row r="64" spans="1:17" s="37" customFormat="1" ht="9" customHeight="1">
      <c r="A64" s="39"/>
      <c r="B64" s="40"/>
      <c r="C64" s="41"/>
      <c r="D64" s="41"/>
      <c r="E64" s="42"/>
      <c r="F64" s="50"/>
      <c r="G64" s="46"/>
      <c r="H64" s="45"/>
      <c r="I64" s="51"/>
      <c r="J64" s="45"/>
      <c r="K64" s="54" t="s">
        <v>32</v>
      </c>
      <c r="L64" s="45" t="e">
        <f>IF(K64=I60,J60,J68)</f>
        <v>#NAME?</v>
      </c>
      <c r="M64" s="46"/>
      <c r="P64" s="47"/>
      <c r="Q64" s="60"/>
    </row>
    <row r="65" spans="1:17" s="37" customFormat="1" ht="9" customHeight="1">
      <c r="A65" s="39">
        <v>29</v>
      </c>
      <c r="B65" s="31">
        <f>IF($E65="","",VLOOKUP($E65,'[4]Prep Sorteo'!$A$7:$M$70,4,FALSE))</f>
        <v>5983722</v>
      </c>
      <c r="C65" s="32">
        <f>IF($E65="","",VLOOKUP($E65,'[4]Prep Sorteo'!$A$7:$M$70,9,FALSE))</f>
        <v>16208</v>
      </c>
      <c r="D65" s="32">
        <f>IF($E65="","",VLOOKUP($E65,'[4]Prep Sorteo'!$A$7:$M$70,11,FALSE))</f>
        <v>0</v>
      </c>
      <c r="E65" s="33">
        <v>8</v>
      </c>
      <c r="F65" s="34" t="str">
        <f>IF(ISBLANK($E65),"Bye",IF(VLOOKUP($E65,'[4]Prep Sorteo'!$A$7:$M$70,2,FALSE)="ZZZ","",CONCATENATE(VLOOKUP($E65,'[4]Prep Sorteo'!$A$7:$M$70,2,FALSE),", ",VLOOKUP($E65,'[4]Prep Sorteo'!$A$7:$M$70,3,FALSE))))</f>
        <v>AMENGUAL RUFETE, MIQUEL</v>
      </c>
      <c r="G65" s="46"/>
      <c r="H65" s="45"/>
      <c r="I65" s="55"/>
      <c r="J65" s="45"/>
      <c r="K65" s="56" t="s">
        <v>70</v>
      </c>
      <c r="L65" s="56"/>
      <c r="M65" s="46"/>
      <c r="P65" s="38">
        <f>IF($E65="","",VLOOKUP($E65,'[4]Prep Sorteo'!$A$7:$M$71,10,FALSE))</f>
        <v>2</v>
      </c>
      <c r="Q65" s="38" t="e">
        <f>jugador($F65)</f>
        <v>#NAME?</v>
      </c>
    </row>
    <row r="66" spans="1:17" s="37" customFormat="1" ht="9" customHeight="1">
      <c r="A66" s="39"/>
      <c r="B66" s="40"/>
      <c r="C66" s="41"/>
      <c r="D66" s="41"/>
      <c r="E66" s="42"/>
      <c r="F66" s="43"/>
      <c r="G66" s="44" t="s">
        <v>31</v>
      </c>
      <c r="H66" s="45" t="e">
        <f>IF(G66=Q65,B65,B67)</f>
        <v>#NAME?</v>
      </c>
      <c r="I66" s="55"/>
      <c r="J66" s="45"/>
      <c r="K66" s="56"/>
      <c r="L66" s="56"/>
      <c r="M66" s="46"/>
      <c r="P66" s="47"/>
      <c r="Q66" s="60"/>
    </row>
    <row r="67" spans="1:17" s="37" customFormat="1" ht="9" customHeight="1">
      <c r="A67" s="39">
        <v>30</v>
      </c>
      <c r="B67" s="31">
        <f>IF($E67="","",VLOOKUP($E67,'[4]Prep Sorteo'!$A$7:$M$70,4,FALSE))</f>
      </c>
      <c r="C67" s="32">
        <f>IF($E67="","",VLOOKUP($E67,'[4]Prep Sorteo'!$A$7:$M$70,9,FALSE))</f>
      </c>
      <c r="D67" s="32">
        <f>IF($E67="","",VLOOKUP($E67,'[4]Prep Sorteo'!$A$7:$M$70,11,FALSE))</f>
      </c>
      <c r="E67" s="33"/>
      <c r="F67" s="48" t="str">
        <f>IF(ISBLANK($E67),"Bye",IF(VLOOKUP($E67,'[4]Prep Sorteo'!$A$7:$M$70,2,FALSE)="ZZZ","",CONCATENATE(VLOOKUP($E67,'[4]Prep Sorteo'!$A$7:$M$70,2,FALSE),", ",VLOOKUP($E67,'[4]Prep Sorteo'!$A$7:$M$70,3,FALSE))))</f>
        <v>Bye</v>
      </c>
      <c r="G67" s="49"/>
      <c r="H67" s="45"/>
      <c r="I67" s="52" t="str">
        <f>I60</f>
        <v>NAVARRO M.</v>
      </c>
      <c r="J67" s="45"/>
      <c r="K67" s="56"/>
      <c r="L67" s="56"/>
      <c r="M67" s="46"/>
      <c r="P67" s="38">
        <f>IF($E67="","",VLOOKUP($E67,'[4]Prep Sorteo'!$A$7:$M$71,10,FALSE))</f>
      </c>
      <c r="Q67" s="38" t="e">
        <f>jugador($F67)</f>
        <v>#NAME?</v>
      </c>
    </row>
    <row r="68" spans="1:17" s="37" customFormat="1" ht="9" customHeight="1">
      <c r="A68" s="39"/>
      <c r="B68" s="40"/>
      <c r="C68" s="41"/>
      <c r="D68" s="41"/>
      <c r="E68" s="42"/>
      <c r="F68" s="50"/>
      <c r="G68" s="51"/>
      <c r="H68" s="45"/>
      <c r="I68" s="54" t="s">
        <v>32</v>
      </c>
      <c r="J68" s="45" t="e">
        <f>IF(I68=G66,H66,H70)</f>
        <v>#NAME?</v>
      </c>
      <c r="K68" s="56"/>
      <c r="L68" s="56"/>
      <c r="M68" s="46"/>
      <c r="P68" s="47"/>
      <c r="Q68" s="60"/>
    </row>
    <row r="69" spans="1:17" s="37" customFormat="1" ht="9" customHeight="1">
      <c r="A69" s="39">
        <v>31</v>
      </c>
      <c r="B69" s="31">
        <f>IF($E69="","",VLOOKUP($E69,'[4]Prep Sorteo'!$A$7:$M$70,4,FALSE))</f>
      </c>
      <c r="C69" s="32">
        <f>IF($E69="","",VLOOKUP($E69,'[4]Prep Sorteo'!$A$7:$M$70,9,FALSE))</f>
      </c>
      <c r="D69" s="32">
        <f>IF($E69="","",VLOOKUP($E69,'[4]Prep Sorteo'!$A$7:$M$70,11,FALSE))</f>
      </c>
      <c r="E69" s="33"/>
      <c r="F69" s="34" t="str">
        <f>IF(ISBLANK($E69),"Bye",IF(VLOOKUP($E69,'[4]Prep Sorteo'!$A$7:$M$70,2,FALSE)="ZZZ","",CONCATENATE(VLOOKUP($E69,'[4]Prep Sorteo'!$A$7:$M$70,2,FALSE),", ",VLOOKUP($E69,'[4]Prep Sorteo'!$A$7:$M$70,3,FALSE))))</f>
        <v>Bye</v>
      </c>
      <c r="G69" s="52" t="str">
        <f>G66</f>
        <v>AMENGUAL M.</v>
      </c>
      <c r="H69" s="45"/>
      <c r="I69" s="56" t="s">
        <v>69</v>
      </c>
      <c r="J69" s="56"/>
      <c r="K69" s="56"/>
      <c r="L69" s="56"/>
      <c r="M69" s="46"/>
      <c r="P69" s="38">
        <f>IF($E69="","",VLOOKUP($E69,'[4]Prep Sorteo'!$A$7:$M$71,10,FALSE))</f>
      </c>
      <c r="Q69" s="38" t="e">
        <f>jugador($F69)</f>
        <v>#NAME?</v>
      </c>
    </row>
    <row r="70" spans="1:17" s="37" customFormat="1" ht="9" customHeight="1">
      <c r="A70" s="39"/>
      <c r="B70" s="40"/>
      <c r="C70" s="41"/>
      <c r="D70" s="41"/>
      <c r="E70" s="42"/>
      <c r="F70" s="43"/>
      <c r="G70" s="54" t="s">
        <v>32</v>
      </c>
      <c r="H70" s="45" t="e">
        <f>IF(G70=Q69,B69,B71)</f>
        <v>#NAME?</v>
      </c>
      <c r="I70" s="57"/>
      <c r="J70" s="57"/>
      <c r="K70" s="56"/>
      <c r="L70" s="56"/>
      <c r="M70" s="46"/>
      <c r="P70" s="47"/>
      <c r="Q70" s="60"/>
    </row>
    <row r="71" spans="1:17" s="37" customFormat="1" ht="9" customHeight="1">
      <c r="A71" s="30">
        <v>32</v>
      </c>
      <c r="B71" s="31">
        <f>IF($E71="","",VLOOKUP($E71,'[4]Prep Sorteo'!$A$7:$M$70,4,FALSE))</f>
        <v>5958254</v>
      </c>
      <c r="C71" s="32">
        <f>IF($E71="","",VLOOKUP($E71,'[4]Prep Sorteo'!$A$7:$M$70,9,FALSE))</f>
        <v>7510</v>
      </c>
      <c r="D71" s="32">
        <f>IF($E71="","",VLOOKUP($E71,'[4]Prep Sorteo'!$A$7:$M$70,11,FALSE))</f>
        <v>0</v>
      </c>
      <c r="E71" s="33">
        <v>2</v>
      </c>
      <c r="F71" s="48" t="str">
        <f>IF(ISBLANK($E71),"Bye",IF(VLOOKUP($E71,'[4]Prep Sorteo'!$A$7:$M$70,2,FALSE)="ZZZ","",CONCATENATE(VLOOKUP($E71,'[4]Prep Sorteo'!$A$7:$M$70,2,FALSE),", ",VLOOKUP($E71,'[4]Prep Sorteo'!$A$7:$M$70,3,FALSE))))</f>
        <v>MASCARO SIERRA, LLUC</v>
      </c>
      <c r="G71" s="46"/>
      <c r="H71" s="46"/>
      <c r="I71" s="56"/>
      <c r="J71" s="56"/>
      <c r="K71" s="56"/>
      <c r="L71" s="56"/>
      <c r="M71" s="46"/>
      <c r="P71" s="38">
        <f>IF($E71="","",VLOOKUP($E71,'[4]Prep Sorteo'!$A$7:$M$71,10,FALSE))</f>
        <v>27</v>
      </c>
      <c r="Q71" s="38" t="e">
        <f>jugador($F71)</f>
        <v>#NAME?</v>
      </c>
    </row>
    <row r="72" spans="1:17" ht="9" customHeight="1" thickBot="1">
      <c r="A72" s="154" t="s">
        <v>33</v>
      </c>
      <c r="B72" s="154"/>
      <c r="C72" s="66"/>
      <c r="D72" s="66"/>
      <c r="E72" s="66"/>
      <c r="F72" s="66"/>
      <c r="G72" s="66"/>
      <c r="H72" s="66"/>
      <c r="I72" s="66"/>
      <c r="J72" s="66"/>
      <c r="K72" s="66"/>
      <c r="L72" s="66"/>
      <c r="M72" s="66"/>
      <c r="Q72" s="37"/>
    </row>
    <row r="73" spans="1:13" s="71" customFormat="1" ht="9" customHeight="1">
      <c r="A73" s="155" t="s">
        <v>34</v>
      </c>
      <c r="B73" s="156"/>
      <c r="C73" s="156"/>
      <c r="D73" s="157"/>
      <c r="E73" s="68" t="s">
        <v>35</v>
      </c>
      <c r="F73" s="69" t="s">
        <v>36</v>
      </c>
      <c r="G73" s="158" t="s">
        <v>37</v>
      </c>
      <c r="H73" s="159"/>
      <c r="I73" s="160"/>
      <c r="J73" s="70"/>
      <c r="K73" s="159" t="s">
        <v>38</v>
      </c>
      <c r="L73" s="159"/>
      <c r="M73" s="161"/>
    </row>
    <row r="74" spans="1:13" s="71" customFormat="1" ht="9" customHeight="1" thickBot="1">
      <c r="A74" s="162" t="s">
        <v>55</v>
      </c>
      <c r="B74" s="163"/>
      <c r="C74" s="163"/>
      <c r="D74" s="164"/>
      <c r="E74" s="72">
        <v>1</v>
      </c>
      <c r="F74" s="73" t="str">
        <f>F9</f>
        <v>MONIER PIÑOL, ISMAEL</v>
      </c>
      <c r="G74" s="165"/>
      <c r="H74" s="166"/>
      <c r="I74" s="167"/>
      <c r="J74" s="74"/>
      <c r="K74" s="166"/>
      <c r="L74" s="166"/>
      <c r="M74" s="168"/>
    </row>
    <row r="75" spans="1:13" s="71" customFormat="1" ht="9" customHeight="1">
      <c r="A75" s="169" t="s">
        <v>39</v>
      </c>
      <c r="B75" s="170"/>
      <c r="C75" s="170"/>
      <c r="D75" s="171"/>
      <c r="E75" s="75">
        <v>2</v>
      </c>
      <c r="F75" s="76" t="str">
        <f>F71</f>
        <v>MASCARO SIERRA, LLUC</v>
      </c>
      <c r="G75" s="165"/>
      <c r="H75" s="166"/>
      <c r="I75" s="167"/>
      <c r="J75" s="74"/>
      <c r="K75" s="166"/>
      <c r="L75" s="166"/>
      <c r="M75" s="168"/>
    </row>
    <row r="76" spans="1:13" s="71" customFormat="1" ht="9" customHeight="1" thickBot="1">
      <c r="A76" s="172" t="s">
        <v>56</v>
      </c>
      <c r="B76" s="173"/>
      <c r="C76" s="173"/>
      <c r="D76" s="174"/>
      <c r="E76" s="75">
        <v>3</v>
      </c>
      <c r="F76" s="76" t="str">
        <f>IF(E25=3,F25,IF(E55=3,F55,""))</f>
        <v>ONCO NOGUERA, XAVI</v>
      </c>
      <c r="G76" s="165"/>
      <c r="H76" s="166"/>
      <c r="I76" s="167"/>
      <c r="J76" s="74"/>
      <c r="K76" s="166"/>
      <c r="L76" s="166"/>
      <c r="M76" s="168"/>
    </row>
    <row r="77" spans="1:13" s="71" customFormat="1" ht="9" customHeight="1">
      <c r="A77" s="155" t="s">
        <v>40</v>
      </c>
      <c r="B77" s="156"/>
      <c r="C77" s="156"/>
      <c r="D77" s="157"/>
      <c r="E77" s="75">
        <v>4</v>
      </c>
      <c r="F77" s="76" t="str">
        <f>IF(E25=4,F25,IF(E55=4,F55,""))</f>
        <v>RIERA RODRIGUEZ, SERGI</v>
      </c>
      <c r="G77" s="165"/>
      <c r="H77" s="166"/>
      <c r="I77" s="167"/>
      <c r="J77" s="74"/>
      <c r="K77" s="166"/>
      <c r="L77" s="166"/>
      <c r="M77" s="168"/>
    </row>
    <row r="78" spans="1:13" s="71" customFormat="1" ht="9" customHeight="1" thickBot="1">
      <c r="A78" s="175"/>
      <c r="B78" s="176"/>
      <c r="C78" s="176"/>
      <c r="D78" s="177"/>
      <c r="E78" s="77">
        <v>5</v>
      </c>
      <c r="F78" s="78">
        <f>IF(E23=5,F23,IF(E39=5,F39,IF(E41=5,F41,IF(E57=5,F57,""))))</f>
      </c>
      <c r="G78" s="165"/>
      <c r="H78" s="166"/>
      <c r="I78" s="167"/>
      <c r="J78" s="74"/>
      <c r="K78" s="166"/>
      <c r="L78" s="166"/>
      <c r="M78" s="168"/>
    </row>
    <row r="79" spans="1:13" s="71" customFormat="1" ht="9" customHeight="1">
      <c r="A79" s="155" t="s">
        <v>41</v>
      </c>
      <c r="B79" s="156"/>
      <c r="C79" s="156"/>
      <c r="D79" s="157"/>
      <c r="E79" s="77">
        <v>6</v>
      </c>
      <c r="F79" s="78" t="str">
        <f>IF(E23=6,F23,IF(E39=6,F39,IF(E41=6,F41,IF(E57=6,F57,""))))</f>
        <v>COLL FERRER, ADRIA</v>
      </c>
      <c r="G79" s="165"/>
      <c r="H79" s="166"/>
      <c r="I79" s="167"/>
      <c r="J79" s="74"/>
      <c r="K79" s="166"/>
      <c r="L79" s="166"/>
      <c r="M79" s="168"/>
    </row>
    <row r="80" spans="1:13" s="71" customFormat="1" ht="9" customHeight="1">
      <c r="A80" s="187" t="str">
        <f>K6</f>
        <v>CATALINA MOYA MULET</v>
      </c>
      <c r="B80" s="188"/>
      <c r="C80" s="188"/>
      <c r="D80" s="189"/>
      <c r="E80" s="77">
        <v>7</v>
      </c>
      <c r="F80" s="78">
        <f>IF(E23=7,F23,IF(E39=7,F39,IF(E41=7,F41,IF(E57=7,F57,""))))</f>
      </c>
      <c r="G80" s="165"/>
      <c r="H80" s="166"/>
      <c r="I80" s="167"/>
      <c r="J80" s="74"/>
      <c r="K80" s="166"/>
      <c r="L80" s="166"/>
      <c r="M80" s="168"/>
    </row>
    <row r="81" spans="1:13" s="71" customFormat="1" ht="9" customHeight="1" thickBot="1">
      <c r="A81" s="178">
        <f>('[4]Prep Torneo'!$E$7)</f>
        <v>5856581</v>
      </c>
      <c r="B81" s="179"/>
      <c r="C81" s="179"/>
      <c r="D81" s="180"/>
      <c r="E81" s="79">
        <v>8</v>
      </c>
      <c r="F81" s="80">
        <f>IF(E23=8,F23,IF(E39=8,F39,IF(E41=8,F41,IF(E57=8,F57,""))))</f>
      </c>
      <c r="G81" s="181"/>
      <c r="H81" s="182"/>
      <c r="I81" s="183"/>
      <c r="J81" s="81"/>
      <c r="K81" s="182"/>
      <c r="L81" s="182"/>
      <c r="M81" s="184"/>
    </row>
    <row r="82" spans="2:13" s="71" customFormat="1" ht="12.75">
      <c r="B82" s="82" t="s">
        <v>42</v>
      </c>
      <c r="F82" s="83"/>
      <c r="G82" s="83"/>
      <c r="H82" s="83"/>
      <c r="I82" s="84"/>
      <c r="J82" s="84"/>
      <c r="K82" s="185" t="s">
        <v>43</v>
      </c>
      <c r="L82" s="185"/>
      <c r="M82" s="185"/>
    </row>
    <row r="83" spans="6:13" s="71" customFormat="1" ht="12.75">
      <c r="F83" s="85" t="s">
        <v>44</v>
      </c>
      <c r="G83" s="186" t="s">
        <v>45</v>
      </c>
      <c r="H83" s="186"/>
      <c r="I83" s="186"/>
      <c r="J83" s="86"/>
      <c r="K83" s="83"/>
      <c r="L83" s="83"/>
      <c r="M83" s="84"/>
    </row>
    <row r="85" ht="12.75"/>
    <row r="86" ht="12.75"/>
    <row r="87" ht="12.75"/>
  </sheetData>
  <sheetProtection password="CC8C" sheet="1" formatCells="0"/>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2" dxfId="1" stopIfTrue="1">
      <formula>$M$9=8</formula>
    </cfRule>
  </conditionalFormatting>
  <conditionalFormatting sqref="E78:F81">
    <cfRule type="expression" priority="1" dxfId="8" stopIfTrue="1">
      <formula>$M$9&lt;5</formula>
    </cfRule>
  </conditionalFormatting>
  <conditionalFormatting sqref="F9:F71 B9:D71">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0" stopIfTrue="1">
      <formula>AND($E9&lt;=$M$9,$P9&gt;0,$D9&lt;&gt;"LL",$D9&lt;&gt;"Alt")</formula>
    </cfRule>
  </conditionalFormatting>
  <dataValidations count="5">
    <dataValidation type="list" allowBlank="1" showInputMessage="1" showErrorMessage="1" sqref="G70 G10 G14 G18 G22 G26 G30 G34 G38 G42 G46 G50 G54 G58 G62 G66">
      <formula1>$Q69:$Q71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rintOptions horizontalCentered="1" verticalCentered="1"/>
  <pageMargins left="0" right="0" top="0" bottom="0" header="0" footer="0"/>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51"/>
  <sheetViews>
    <sheetView showGridLines="0" showZeros="0" zoomScalePageLayoutView="0" workbookViewId="0" topLeftCell="A25">
      <selection activeCell="M37" sqref="M37"/>
    </sheetView>
  </sheetViews>
  <sheetFormatPr defaultColWidth="9.140625" defaultRowHeight="12.75"/>
  <cols>
    <col min="1" max="1" width="2.7109375" style="143" bestFit="1" customWidth="1"/>
    <col min="2" max="2" width="7.57421875" style="143" bestFit="1" customWidth="1"/>
    <col min="3" max="3" width="5.28125" style="143" customWidth="1"/>
    <col min="4" max="4" width="4.00390625" style="143" customWidth="1"/>
    <col min="5" max="5" width="2.8515625" style="143" customWidth="1"/>
    <col min="6" max="6" width="24.7109375" style="143" bestFit="1" customWidth="1"/>
    <col min="7" max="7" width="13.7109375" style="145" customWidth="1"/>
    <col min="8" max="8" width="16.8515625" style="145" hidden="1" customWidth="1"/>
    <col min="9" max="9" width="13.7109375" style="145" customWidth="1"/>
    <col min="10" max="10" width="14.7109375" style="145" hidden="1" customWidth="1"/>
    <col min="11" max="11" width="13.7109375" style="145" customWidth="1"/>
    <col min="12" max="12" width="14.8515625" style="145" hidden="1" customWidth="1"/>
    <col min="13" max="13" width="13.7109375" style="145" customWidth="1"/>
    <col min="14" max="14" width="6.57421875" style="142" hidden="1" customWidth="1"/>
    <col min="15" max="15" width="9.57421875" style="143" hidden="1" customWidth="1"/>
    <col min="16" max="16" width="19.421875" style="143" hidden="1" customWidth="1"/>
    <col min="17" max="16384" width="9.140625" style="143" customWidth="1"/>
  </cols>
  <sheetData>
    <row r="1" spans="1:14" s="1" customFormat="1" ht="25.5">
      <c r="A1" s="150" t="str">
        <f>('[1]Prep Torneo'!A5)</f>
        <v>TORNEIG OPEN VERMADA</v>
      </c>
      <c r="B1" s="150"/>
      <c r="C1" s="150"/>
      <c r="D1" s="150"/>
      <c r="E1" s="150"/>
      <c r="F1" s="150"/>
      <c r="G1" s="150"/>
      <c r="H1" s="150"/>
      <c r="I1" s="150"/>
      <c r="J1" s="150"/>
      <c r="K1" s="150"/>
      <c r="L1" s="150"/>
      <c r="M1" s="150"/>
      <c r="N1" s="87"/>
    </row>
    <row r="2" spans="1:14" s="2" customFormat="1" ht="12.75">
      <c r="A2" s="151" t="s">
        <v>0</v>
      </c>
      <c r="B2" s="151"/>
      <c r="C2" s="151"/>
      <c r="D2" s="151"/>
      <c r="E2" s="151"/>
      <c r="F2" s="151"/>
      <c r="G2" s="151"/>
      <c r="H2" s="151"/>
      <c r="I2" s="151"/>
      <c r="J2" s="151"/>
      <c r="K2" s="151"/>
      <c r="L2" s="151"/>
      <c r="M2" s="151"/>
      <c r="N2" s="88"/>
    </row>
    <row r="3" spans="1:14" s="6" customFormat="1" ht="9" customHeight="1">
      <c r="A3" s="152" t="s">
        <v>1</v>
      </c>
      <c r="B3" s="152"/>
      <c r="C3" s="152"/>
      <c r="D3" s="152"/>
      <c r="E3" s="152"/>
      <c r="F3" s="3" t="s">
        <v>2</v>
      </c>
      <c r="G3" s="3" t="s">
        <v>3</v>
      </c>
      <c r="H3" s="3"/>
      <c r="I3" s="4"/>
      <c r="J3" s="4"/>
      <c r="K3" s="3" t="s">
        <v>4</v>
      </c>
      <c r="L3" s="89"/>
      <c r="M3" s="5"/>
      <c r="N3" s="90"/>
    </row>
    <row r="4" spans="1:16" s="11" customFormat="1" ht="11.25">
      <c r="A4" s="153">
        <f>('[1]Prep Torneo'!$A$7)</f>
        <v>43010</v>
      </c>
      <c r="B4" s="153"/>
      <c r="C4" s="153"/>
      <c r="D4" s="153"/>
      <c r="E4" s="153"/>
      <c r="F4" s="7" t="str">
        <f>('[1]Prep Torneo'!$B$7)</f>
        <v>ILLES BALEARS</v>
      </c>
      <c r="G4" s="8" t="str">
        <f>Ciudad</f>
        <v>BINISSALEM</v>
      </c>
      <c r="H4" s="8"/>
      <c r="I4" s="9"/>
      <c r="J4" s="9"/>
      <c r="K4" s="7" t="str">
        <f>('[1]Prep Torneo'!$D$7)</f>
        <v>TENNIS CLUB BINISSALEM</v>
      </c>
      <c r="L4" s="91"/>
      <c r="M4" s="10"/>
      <c r="N4" s="92"/>
      <c r="P4" s="93" t="str">
        <f>Habil</f>
        <v>Si</v>
      </c>
    </row>
    <row r="5" spans="1:16" s="6" customFormat="1" ht="9">
      <c r="A5" s="152" t="s">
        <v>5</v>
      </c>
      <c r="B5" s="152"/>
      <c r="C5" s="152"/>
      <c r="D5" s="152"/>
      <c r="E5" s="152"/>
      <c r="F5" s="13" t="s">
        <v>6</v>
      </c>
      <c r="G5" s="4" t="s">
        <v>7</v>
      </c>
      <c r="H5" s="4"/>
      <c r="I5" s="4"/>
      <c r="J5" s="4"/>
      <c r="K5" s="14" t="s">
        <v>8</v>
      </c>
      <c r="L5" s="94"/>
      <c r="M5" s="5"/>
      <c r="N5" s="90"/>
      <c r="P5" s="95"/>
    </row>
    <row r="6" spans="1:16" s="11" customFormat="1" ht="12" thickBot="1">
      <c r="A6" s="149" t="str">
        <f>('[1]Prep Torneo'!$A$9)</f>
        <v>NO</v>
      </c>
      <c r="B6" s="149"/>
      <c r="C6" s="149"/>
      <c r="D6" s="149"/>
      <c r="E6" s="149"/>
      <c r="F6" s="16" t="str">
        <f>('[1]Prep Torneo'!$B$9)</f>
        <v>Alevín</v>
      </c>
      <c r="G6" s="16" t="str">
        <f>('[1]Prep Torneo'!$C$9)</f>
        <v>Masculino</v>
      </c>
      <c r="H6" s="16"/>
      <c r="I6" s="17"/>
      <c r="J6" s="17"/>
      <c r="K6" s="18" t="str">
        <f>CONCATENATE('[1]Prep Torneo'!$D$9," ",'[1]Prep Torneo'!$E$9)</f>
        <v>CATALINA MOYA MULET</v>
      </c>
      <c r="L6" s="96"/>
      <c r="M6" s="10"/>
      <c r="N6" s="92"/>
      <c r="P6" s="93" t="s">
        <v>9</v>
      </c>
    </row>
    <row r="7" spans="1:16" s="24" customFormat="1" ht="9">
      <c r="A7" s="97"/>
      <c r="B7" s="21" t="s">
        <v>10</v>
      </c>
      <c r="C7" s="22" t="s">
        <v>11</v>
      </c>
      <c r="D7" s="22" t="s">
        <v>12</v>
      </c>
      <c r="E7" s="21" t="s">
        <v>13</v>
      </c>
      <c r="F7" s="22" t="str">
        <f>IF(G6="Femenino","Jugadora","Jugador")</f>
        <v>Jugador</v>
      </c>
      <c r="G7" s="22" t="s">
        <v>15</v>
      </c>
      <c r="H7" s="22"/>
      <c r="I7" s="22" t="s">
        <v>16</v>
      </c>
      <c r="J7" s="22"/>
      <c r="K7" s="22" t="s">
        <v>17</v>
      </c>
      <c r="L7" s="98"/>
      <c r="M7" s="99"/>
      <c r="N7" s="100"/>
      <c r="P7" s="101"/>
    </row>
    <row r="8" spans="1:16" s="24" customFormat="1" ht="7.5" customHeight="1">
      <c r="A8" s="102"/>
      <c r="B8" s="103"/>
      <c r="C8" s="28"/>
      <c r="D8" s="28"/>
      <c r="E8" s="104"/>
      <c r="F8" s="105"/>
      <c r="G8" s="28"/>
      <c r="H8" s="28"/>
      <c r="I8" s="28"/>
      <c r="J8" s="28"/>
      <c r="K8" s="28"/>
      <c r="L8" s="28"/>
      <c r="M8" s="28"/>
      <c r="N8" s="100"/>
      <c r="P8" s="101"/>
    </row>
    <row r="9" spans="1:16" s="110" customFormat="1" ht="18" customHeight="1">
      <c r="A9" s="106">
        <v>1</v>
      </c>
      <c r="B9" s="31">
        <f>IF($E9="","",VLOOKUP($E9,'[1]Prep Sorteo'!$A$7:$M$70,4,FALSE))</f>
        <v>5929411</v>
      </c>
      <c r="C9" s="32">
        <f>IF($E9="","",VLOOKUP($E9,'[1]Prep Sorteo'!$A$7:$M$70,9,FALSE))</f>
        <v>4214</v>
      </c>
      <c r="D9" s="32">
        <f>IF($E9="","",VLOOKUP($E9,'[1]Prep Sorteo'!$A$7:$M$70,11,FALSE))</f>
        <v>0</v>
      </c>
      <c r="E9" s="33">
        <v>1</v>
      </c>
      <c r="F9" s="34" t="str">
        <f>IF(ISBLANK($E9),"Bye",IF(VLOOKUP($E9,'[1]Prep Sorteo'!$A$7:$M$70,2,FALSE)="ZZZ","",CONCATENATE(VLOOKUP($E9,'[1]Prep Sorteo'!$A$7:$M$70,2,FALSE),", ",VLOOKUP($E9,'[1]Prep Sorteo'!$A$7:$M$70,3,FALSE))))</f>
        <v>BOVER LLABRES, RAMON</v>
      </c>
      <c r="G9" s="107"/>
      <c r="H9" s="107"/>
      <c r="I9" s="107"/>
      <c r="J9" s="107"/>
      <c r="K9" s="107"/>
      <c r="L9" s="107"/>
      <c r="M9" s="36">
        <f>'[1]Prep Sorteo'!G3</f>
        <v>4</v>
      </c>
      <c r="N9" s="108"/>
      <c r="O9" s="38">
        <f>IF($E9="","",VLOOKUP($E9,'[1]Prep Sorteo'!$A$7:$M$71,10,FALSE))</f>
        <v>68</v>
      </c>
      <c r="P9" s="109" t="e">
        <f>jugador($F9)</f>
        <v>#NAME?</v>
      </c>
    </row>
    <row r="10" spans="1:16" s="110" customFormat="1" ht="18" customHeight="1">
      <c r="A10" s="111"/>
      <c r="B10" s="112"/>
      <c r="C10" s="113"/>
      <c r="D10" s="113"/>
      <c r="E10" s="114"/>
      <c r="F10" s="115"/>
      <c r="G10" s="116" t="s">
        <v>46</v>
      </c>
      <c r="H10" s="117" t="e">
        <f>IF(G10=P9,B9,B11)</f>
        <v>#NAME?</v>
      </c>
      <c r="I10" s="118"/>
      <c r="J10" s="118"/>
      <c r="K10" s="119"/>
      <c r="L10" s="119"/>
      <c r="M10" s="119"/>
      <c r="N10" s="108"/>
      <c r="O10" s="47"/>
      <c r="P10" s="109"/>
    </row>
    <row r="11" spans="1:16" s="110" customFormat="1" ht="18" customHeight="1">
      <c r="A11" s="111">
        <v>2</v>
      </c>
      <c r="B11" s="31">
        <f>IF($E11="","",VLOOKUP($E11,'[1]Prep Sorteo'!$A$7:$M$70,4,FALSE))</f>
      </c>
      <c r="C11" s="32">
        <f>IF($E11="","",VLOOKUP($E11,'[1]Prep Sorteo'!$A$7:$M$70,9,FALSE))</f>
      </c>
      <c r="D11" s="32">
        <f>IF($E11="","",VLOOKUP($E11,'[1]Prep Sorteo'!$A$7:$M$70,11,FALSE))</f>
      </c>
      <c r="E11" s="33"/>
      <c r="F11" s="48" t="str">
        <f>IF(ISBLANK($E11),"Bye",IF(VLOOKUP($E11,'[1]Prep Sorteo'!$A$7:$M$70,2,FALSE)="ZZZ","",CONCATENATE(VLOOKUP($E11,'[1]Prep Sorteo'!$A$7:$M$70,2,FALSE),", ",VLOOKUP($E11,'[1]Prep Sorteo'!$A$7:$M$70,3,FALSE))))</f>
        <v>Bye</v>
      </c>
      <c r="G11" s="120"/>
      <c r="H11" s="121"/>
      <c r="I11" s="118"/>
      <c r="J11" s="118"/>
      <c r="K11" s="119"/>
      <c r="L11" s="119"/>
      <c r="M11" s="119"/>
      <c r="N11" s="108"/>
      <c r="O11" s="38">
        <f>IF($E11="","",VLOOKUP($E11,'[1]Prep Sorteo'!$A$7:$M$71,10,FALSE))</f>
      </c>
      <c r="P11" s="109" t="e">
        <f>jugador($F11)</f>
        <v>#NAME?</v>
      </c>
    </row>
    <row r="12" spans="1:16" s="110" customFormat="1" ht="18" customHeight="1">
      <c r="A12" s="111"/>
      <c r="B12" s="112"/>
      <c r="C12" s="113"/>
      <c r="D12" s="113"/>
      <c r="E12" s="122"/>
      <c r="F12" s="123"/>
      <c r="G12" s="124"/>
      <c r="H12" s="121"/>
      <c r="I12" s="125" t="s">
        <v>46</v>
      </c>
      <c r="J12" s="126" t="e">
        <f>IF(I12=G10,H10,H14)</f>
        <v>#NAME?</v>
      </c>
      <c r="K12" s="118"/>
      <c r="L12" s="118"/>
      <c r="M12" s="119"/>
      <c r="N12" s="108"/>
      <c r="O12" s="47"/>
      <c r="P12" s="109"/>
    </row>
    <row r="13" spans="1:16" s="110" customFormat="1" ht="18" customHeight="1">
      <c r="A13" s="111">
        <v>3</v>
      </c>
      <c r="B13" s="31">
        <f>IF($E13="","",VLOOKUP($E13,'[1]Prep Sorteo'!$A$7:$M$70,4,FALSE))</f>
        <v>5964847</v>
      </c>
      <c r="C13" s="32">
        <f>IF($E13="","",VLOOKUP($E13,'[1]Prep Sorteo'!$A$7:$M$70,9,FALSE))</f>
        <v>13215</v>
      </c>
      <c r="D13" s="32">
        <f>IF($E13="","",VLOOKUP($E13,'[1]Prep Sorteo'!$A$7:$M$70,11,FALSE))</f>
        <v>0</v>
      </c>
      <c r="E13" s="33">
        <v>8</v>
      </c>
      <c r="F13" s="34" t="str">
        <f>IF(ISBLANK($E13),"Bye",IF(VLOOKUP($E13,'[1]Prep Sorteo'!$A$7:$M$70,2,FALSE)="ZZZ","",CONCATENATE(VLOOKUP($E13,'[1]Prep Sorteo'!$A$7:$M$70,2,FALSE),", ",VLOOKUP($E13,'[1]Prep Sorteo'!$A$7:$M$70,3,FALSE))))</f>
        <v>RIUTORT FIOL, ADRIA</v>
      </c>
      <c r="G13" s="127" t="str">
        <f>G10</f>
        <v>BOVER R.</v>
      </c>
      <c r="H13" s="128"/>
      <c r="I13" s="120" t="s">
        <v>78</v>
      </c>
      <c r="J13" s="129"/>
      <c r="K13" s="118"/>
      <c r="L13" s="118"/>
      <c r="M13" s="119"/>
      <c r="N13" s="108"/>
      <c r="O13" s="38">
        <f>IF($E13="","",VLOOKUP($E13,'[1]Prep Sorteo'!$A$7:$M$71,10,FALSE))</f>
        <v>6</v>
      </c>
      <c r="P13" s="109" t="e">
        <f>jugador($F13)</f>
        <v>#NAME?</v>
      </c>
    </row>
    <row r="14" spans="1:16" s="110" customFormat="1" ht="18" customHeight="1">
      <c r="A14" s="111"/>
      <c r="B14" s="112"/>
      <c r="C14" s="113"/>
      <c r="D14" s="113"/>
      <c r="E14" s="122"/>
      <c r="F14" s="115"/>
      <c r="G14" s="130" t="s">
        <v>47</v>
      </c>
      <c r="H14" s="131" t="e">
        <f>IF(G14=P13,B13,B15)</f>
        <v>#NAME?</v>
      </c>
      <c r="I14" s="124"/>
      <c r="J14" s="129"/>
      <c r="K14" s="118"/>
      <c r="L14" s="118"/>
      <c r="M14" s="119"/>
      <c r="N14" s="108"/>
      <c r="O14" s="47"/>
      <c r="P14" s="109"/>
    </row>
    <row r="15" spans="1:16" s="110" customFormat="1" ht="18" customHeight="1">
      <c r="A15" s="111">
        <v>4</v>
      </c>
      <c r="B15" s="31">
        <f>IF($E15="","",VLOOKUP($E15,'[1]Prep Sorteo'!$A$7:$M$70,4,FALSE))</f>
      </c>
      <c r="C15" s="32">
        <f>IF($E15="","",VLOOKUP($E15,'[1]Prep Sorteo'!$A$7:$M$70,9,FALSE))</f>
      </c>
      <c r="D15" s="32">
        <f>IF($E15="","",VLOOKUP($E15,'[1]Prep Sorteo'!$A$7:$M$70,11,FALSE))</f>
      </c>
      <c r="E15" s="33"/>
      <c r="F15" s="48" t="str">
        <f>IF(ISBLANK($E15),"Bye",IF(VLOOKUP($E15,'[1]Prep Sorteo'!$A$7:$M$70,2,FALSE)="ZZZ","",CONCATENATE(VLOOKUP($E15,'[1]Prep Sorteo'!$A$7:$M$70,2,FALSE),", ",VLOOKUP($E15,'[1]Prep Sorteo'!$A$7:$M$70,3,FALSE))))</f>
        <v>Bye</v>
      </c>
      <c r="G15" s="118"/>
      <c r="H15" s="121"/>
      <c r="I15" s="124"/>
      <c r="J15" s="129"/>
      <c r="K15" s="118"/>
      <c r="L15" s="118"/>
      <c r="M15" s="119"/>
      <c r="N15" s="108"/>
      <c r="O15" s="38">
        <f>IF($E15="","",VLOOKUP($E15,'[1]Prep Sorteo'!$A$7:$M$71,10,FALSE))</f>
      </c>
      <c r="P15" s="109" t="e">
        <f>jugador($F15)</f>
        <v>#NAME?</v>
      </c>
    </row>
    <row r="16" spans="1:16" s="110" customFormat="1" ht="18" customHeight="1">
      <c r="A16" s="111"/>
      <c r="B16" s="112"/>
      <c r="C16" s="113"/>
      <c r="D16" s="113"/>
      <c r="E16" s="114"/>
      <c r="F16" s="123"/>
      <c r="G16" s="119"/>
      <c r="H16" s="132"/>
      <c r="I16" s="124"/>
      <c r="J16" s="129"/>
      <c r="K16" s="125" t="s">
        <v>48</v>
      </c>
      <c r="L16" s="129" t="e">
        <f>IF(K16=I12,J12,J20)</f>
        <v>#NAME?</v>
      </c>
      <c r="M16" s="118"/>
      <c r="N16" s="108"/>
      <c r="O16" s="47"/>
      <c r="P16" s="109"/>
    </row>
    <row r="17" spans="1:16" s="110" customFormat="1" ht="18" customHeight="1">
      <c r="A17" s="106">
        <v>5</v>
      </c>
      <c r="B17" s="31">
        <f>IF($E17="","",VLOOKUP($E17,'[1]Prep Sorteo'!$A$7:$M$70,4,FALSE))</f>
        <v>5971173</v>
      </c>
      <c r="C17" s="32">
        <f>IF($E17="","",VLOOKUP($E17,'[1]Prep Sorteo'!$A$7:$M$70,9,FALSE))</f>
        <v>0</v>
      </c>
      <c r="D17" s="32">
        <f>IF($E17="","",VLOOKUP($E17,'[1]Prep Sorteo'!$A$7:$M$70,11,FALSE))</f>
        <v>0</v>
      </c>
      <c r="E17" s="33">
        <v>3</v>
      </c>
      <c r="F17" s="34" t="str">
        <f>IF(ISBLANK($E17),"Bye",IF(VLOOKUP($E17,'[1]Prep Sorteo'!$A$7:$M$70,2,FALSE)="ZZZ","",CONCATENATE(VLOOKUP($E17,'[1]Prep Sorteo'!$A$7:$M$70,2,FALSE),", ",VLOOKUP($E17,'[1]Prep Sorteo'!$A$7:$M$70,3,FALSE))))</f>
        <v>HAGEN, PETER</v>
      </c>
      <c r="G17" s="119"/>
      <c r="H17" s="132"/>
      <c r="I17" s="124"/>
      <c r="J17" s="129"/>
      <c r="K17" s="120" t="s">
        <v>99</v>
      </c>
      <c r="L17" s="118"/>
      <c r="M17" s="119"/>
      <c r="N17" s="108"/>
      <c r="O17" s="38">
        <f>IF($E17="","",VLOOKUP($E17,'[1]Prep Sorteo'!$A$7:$M$71,10,FALSE))</f>
        <v>36</v>
      </c>
      <c r="P17" s="109" t="e">
        <f>jugador($F17)</f>
        <v>#NAME?</v>
      </c>
    </row>
    <row r="18" spans="1:16" s="110" customFormat="1" ht="18" customHeight="1">
      <c r="A18" s="111"/>
      <c r="B18" s="112"/>
      <c r="C18" s="113"/>
      <c r="D18" s="113"/>
      <c r="E18" s="114"/>
      <c r="F18" s="115"/>
      <c r="G18" s="116" t="s">
        <v>48</v>
      </c>
      <c r="H18" s="117" t="e">
        <f>IF(G18=P17,B17,B19)</f>
        <v>#NAME?</v>
      </c>
      <c r="I18" s="124"/>
      <c r="J18" s="129"/>
      <c r="K18" s="124"/>
      <c r="L18" s="118"/>
      <c r="M18" s="119"/>
      <c r="N18" s="108"/>
      <c r="O18" s="47"/>
      <c r="P18" s="109"/>
    </row>
    <row r="19" spans="1:16" s="110" customFormat="1" ht="18" customHeight="1">
      <c r="A19" s="111">
        <v>6</v>
      </c>
      <c r="B19" s="31">
        <f>IF($E19="","",VLOOKUP($E19,'[1]Prep Sorteo'!$A$7:$M$70,4,FALSE))</f>
      </c>
      <c r="C19" s="32">
        <f>IF($E19="","",VLOOKUP($E19,'[1]Prep Sorteo'!$A$7:$M$70,9,FALSE))</f>
      </c>
      <c r="D19" s="32">
        <f>IF($E19="","",VLOOKUP($E19,'[1]Prep Sorteo'!$A$7:$M$70,11,FALSE))</f>
      </c>
      <c r="E19" s="33"/>
      <c r="F19" s="48" t="str">
        <f>IF(ISBLANK($E19),"Bye",IF(VLOOKUP($E19,'[1]Prep Sorteo'!$A$7:$M$70,2,FALSE)="ZZZ","",CONCATENATE(VLOOKUP($E19,'[1]Prep Sorteo'!$A$7:$M$70,2,FALSE),", ",VLOOKUP($E19,'[1]Prep Sorteo'!$A$7:$M$70,3,FALSE))))</f>
        <v>Bye</v>
      </c>
      <c r="G19" s="120"/>
      <c r="H19" s="133"/>
      <c r="I19" s="127" t="str">
        <f>I12</f>
        <v>BOVER R.</v>
      </c>
      <c r="J19" s="129"/>
      <c r="K19" s="124"/>
      <c r="L19" s="118"/>
      <c r="M19" s="119"/>
      <c r="N19" s="108"/>
      <c r="O19" s="38">
        <f>IF($E19="","",VLOOKUP($E19,'[1]Prep Sorteo'!$A$7:$M$71,10,FALSE))</f>
      </c>
      <c r="P19" s="109" t="e">
        <f>jugador($F19)</f>
        <v>#NAME?</v>
      </c>
    </row>
    <row r="20" spans="1:16" s="110" customFormat="1" ht="18" customHeight="1">
      <c r="A20" s="111"/>
      <c r="B20" s="112"/>
      <c r="C20" s="113"/>
      <c r="D20" s="113"/>
      <c r="E20" s="122"/>
      <c r="F20" s="123"/>
      <c r="G20" s="124"/>
      <c r="H20" s="133"/>
      <c r="I20" s="130" t="s">
        <v>48</v>
      </c>
      <c r="J20" s="126" t="e">
        <f>IF(I20=G18,H18,H22)</f>
        <v>#NAME?</v>
      </c>
      <c r="K20" s="124"/>
      <c r="L20" s="118"/>
      <c r="M20" s="119"/>
      <c r="N20" s="108"/>
      <c r="O20" s="47"/>
      <c r="P20" s="109"/>
    </row>
    <row r="21" spans="1:16" s="110" customFormat="1" ht="18" customHeight="1">
      <c r="A21" s="111">
        <v>7</v>
      </c>
      <c r="B21" s="31">
        <f>IF($E21="","",VLOOKUP($E21,'[1]Prep Sorteo'!$A$7:$M$70,4,FALSE))</f>
        <v>5978757</v>
      </c>
      <c r="C21" s="32">
        <f>IF($E21="","",VLOOKUP($E21,'[1]Prep Sorteo'!$A$7:$M$70,9,FALSE))</f>
        <v>9985</v>
      </c>
      <c r="D21" s="32">
        <f>IF($E21="","",VLOOKUP($E21,'[1]Prep Sorteo'!$A$7:$M$70,11,FALSE))</f>
        <v>0</v>
      </c>
      <c r="E21" s="33">
        <v>7</v>
      </c>
      <c r="F21" s="34" t="str">
        <f>IF(ISBLANK($E21),"Bye",IF(VLOOKUP($E21,'[1]Prep Sorteo'!$A$7:$M$70,2,FALSE)="ZZZ","",CONCATENATE(VLOOKUP($E21,'[1]Prep Sorteo'!$A$7:$M$70,2,FALSE),", ",VLOOKUP($E21,'[1]Prep Sorteo'!$A$7:$M$70,3,FALSE))))</f>
        <v>RAMOS SALORT, ALEX</v>
      </c>
      <c r="G21" s="127" t="str">
        <f>G18</f>
        <v>HAGEN P.</v>
      </c>
      <c r="H21" s="134"/>
      <c r="I21" s="118" t="s">
        <v>80</v>
      </c>
      <c r="J21" s="118"/>
      <c r="K21" s="124"/>
      <c r="L21" s="118"/>
      <c r="M21" s="119"/>
      <c r="N21" s="108"/>
      <c r="O21" s="38">
        <f>IF($E21="","",VLOOKUP($E21,'[1]Prep Sorteo'!$A$7:$M$71,10,FALSE))</f>
        <v>14</v>
      </c>
      <c r="P21" s="109" t="e">
        <f>jugador($F21)</f>
        <v>#NAME?</v>
      </c>
    </row>
    <row r="22" spans="1:16" s="110" customFormat="1" ht="18" customHeight="1">
      <c r="A22" s="111"/>
      <c r="B22" s="112"/>
      <c r="C22" s="113"/>
      <c r="D22" s="113"/>
      <c r="E22" s="122"/>
      <c r="F22" s="115"/>
      <c r="G22" s="148" t="s">
        <v>74</v>
      </c>
      <c r="H22" s="135" t="e">
        <f>IF(G22=P21,B21,B23)</f>
        <v>#NAME?</v>
      </c>
      <c r="I22" s="118"/>
      <c r="J22" s="118"/>
      <c r="K22" s="124"/>
      <c r="L22" s="118"/>
      <c r="M22" s="119"/>
      <c r="N22" s="108"/>
      <c r="O22" s="47"/>
      <c r="P22" s="109"/>
    </row>
    <row r="23" spans="1:16" s="110" customFormat="1" ht="18" customHeight="1">
      <c r="A23" s="111">
        <v>8</v>
      </c>
      <c r="B23" s="31">
        <f>IF($E23="","",VLOOKUP($E23,'[1]Prep Sorteo'!$A$7:$M$70,4,FALSE))</f>
        <v>5964839</v>
      </c>
      <c r="C23" s="32">
        <f>IF($E23="","",VLOOKUP($E23,'[1]Prep Sorteo'!$A$7:$M$70,9,FALSE))</f>
        <v>8830</v>
      </c>
      <c r="D23" s="32">
        <f>IF($E23="","",VLOOKUP($E23,'[1]Prep Sorteo'!$A$7:$M$70,11,FALSE))</f>
        <v>0</v>
      </c>
      <c r="E23" s="33">
        <v>5</v>
      </c>
      <c r="F23" s="48" t="str">
        <f>IF(ISBLANK($E23),"Bye",IF(VLOOKUP($E23,'[1]Prep Sorteo'!$A$7:$M$70,2,FALSE)="ZZZ","",CONCATENATE(VLOOKUP($E23,'[1]Prep Sorteo'!$A$7:$M$70,2,FALSE),", ",VLOOKUP($E23,'[1]Prep Sorteo'!$A$7:$M$70,3,FALSE))))</f>
        <v>GONZALEZ BELTRAN, ERIC</v>
      </c>
      <c r="G23" s="118" t="s">
        <v>75</v>
      </c>
      <c r="H23" s="121"/>
      <c r="I23" s="118"/>
      <c r="J23" s="118"/>
      <c r="K23" s="124"/>
      <c r="L23" s="118"/>
      <c r="M23" s="119"/>
      <c r="N23" s="108"/>
      <c r="O23" s="38">
        <f>IF($E23="","",VLOOKUP($E23,'[1]Prep Sorteo'!$A$7:$M$71,10,FALSE))</f>
        <v>19</v>
      </c>
      <c r="P23" s="109" t="e">
        <f>jugador($F23)</f>
        <v>#NAME?</v>
      </c>
    </row>
    <row r="24" spans="1:16" s="110" customFormat="1" ht="18" customHeight="1">
      <c r="A24" s="111"/>
      <c r="B24" s="112"/>
      <c r="C24" s="113"/>
      <c r="D24" s="113"/>
      <c r="E24" s="122"/>
      <c r="F24" s="123"/>
      <c r="G24" s="119"/>
      <c r="H24" s="132"/>
      <c r="I24" s="118"/>
      <c r="J24" s="118"/>
      <c r="K24" s="136" t="str">
        <f>IF(G6="Femenino","Campeona :","Campeón :")</f>
        <v>Campeón :</v>
      </c>
      <c r="L24" s="137"/>
      <c r="M24" s="125" t="s">
        <v>51</v>
      </c>
      <c r="N24" s="59" t="e">
        <f>IF(M24=K16,L16,L32)</f>
        <v>#NAME?</v>
      </c>
      <c r="O24" s="61"/>
      <c r="P24" s="138"/>
    </row>
    <row r="25" spans="1:16" s="110" customFormat="1" ht="18" customHeight="1">
      <c r="A25" s="111">
        <v>9</v>
      </c>
      <c r="B25" s="31">
        <f>IF($E25="","",VLOOKUP($E25,'[1]Prep Sorteo'!$A$7:$M$70,4,FALSE))</f>
        <v>5972600</v>
      </c>
      <c r="C25" s="32">
        <f>IF($E25="","",VLOOKUP($E25,'[1]Prep Sorteo'!$A$7:$M$70,9,FALSE))</f>
        <v>16208</v>
      </c>
      <c r="D25" s="32">
        <f>IF($E25="","",VLOOKUP($E25,'[1]Prep Sorteo'!$A$7:$M$70,11,FALSE))</f>
        <v>0</v>
      </c>
      <c r="E25" s="33">
        <v>10</v>
      </c>
      <c r="F25" s="34" t="str">
        <f>IF(ISBLANK($E25),"Bye",IF(VLOOKUP($E25,'[1]Prep Sorteo'!$A$7:$M$70,2,FALSE)="ZZZ","",CONCATENATE(VLOOKUP($E25,'[1]Prep Sorteo'!$A$7:$M$70,2,FALSE),", ",VLOOKUP($E25,'[1]Prep Sorteo'!$A$7:$M$70,3,FALSE))))</f>
        <v>SERVERA ESCANDELL, DAVID</v>
      </c>
      <c r="G25" s="119"/>
      <c r="H25" s="132"/>
      <c r="I25" s="118"/>
      <c r="J25" s="118"/>
      <c r="K25" s="124"/>
      <c r="L25" s="118"/>
      <c r="M25" s="118" t="s">
        <v>109</v>
      </c>
      <c r="N25" s="108"/>
      <c r="O25" s="38">
        <f>IF($E25="","",VLOOKUP($E25,'[1]Prep Sorteo'!$A$7:$M$71,10,FALSE))</f>
        <v>2</v>
      </c>
      <c r="P25" s="109" t="e">
        <f>jugador($F25)</f>
        <v>#NAME?</v>
      </c>
    </row>
    <row r="26" spans="1:16" s="110" customFormat="1" ht="18" customHeight="1">
      <c r="A26" s="111"/>
      <c r="B26" s="112"/>
      <c r="C26" s="113"/>
      <c r="D26" s="113"/>
      <c r="E26" s="122"/>
      <c r="F26" s="115"/>
      <c r="G26" s="116" t="s">
        <v>49</v>
      </c>
      <c r="H26" s="117" t="e">
        <f>IF(G26=P25,B25,B27)</f>
        <v>#NAME?</v>
      </c>
      <c r="I26" s="118"/>
      <c r="J26" s="118"/>
      <c r="K26" s="124"/>
      <c r="L26" s="118"/>
      <c r="M26" s="119"/>
      <c r="N26" s="108"/>
      <c r="O26" s="47"/>
      <c r="P26" s="138"/>
    </row>
    <row r="27" spans="1:16" s="110" customFormat="1" ht="18" customHeight="1">
      <c r="A27" s="111">
        <v>10</v>
      </c>
      <c r="B27" s="31">
        <f>IF($E27="","",VLOOKUP($E27,'[1]Prep Sorteo'!$A$7:$M$70,4,FALSE))</f>
      </c>
      <c r="C27" s="32">
        <f>IF($E27="","",VLOOKUP($E27,'[1]Prep Sorteo'!$A$7:$M$70,9,FALSE))</f>
      </c>
      <c r="D27" s="32">
        <f>IF($E27="","",VLOOKUP($E27,'[1]Prep Sorteo'!$A$7:$M$70,11,FALSE))</f>
      </c>
      <c r="E27" s="33"/>
      <c r="F27" s="48" t="str">
        <f>IF(ISBLANK($E27),"Bye",IF(VLOOKUP($E27,'[1]Prep Sorteo'!$A$7:$M$70,2,FALSE)="ZZZ","",CONCATENATE(VLOOKUP($E27,'[1]Prep Sorteo'!$A$7:$M$70,2,FALSE),", ",VLOOKUP($E27,'[1]Prep Sorteo'!$A$7:$M$70,3,FALSE))))</f>
        <v>Bye</v>
      </c>
      <c r="G27" s="120"/>
      <c r="H27" s="121"/>
      <c r="I27" s="118"/>
      <c r="J27" s="118"/>
      <c r="K27" s="124"/>
      <c r="L27" s="118"/>
      <c r="M27" s="119"/>
      <c r="N27" s="108"/>
      <c r="O27" s="38">
        <f>IF($E27="","",VLOOKUP($E27,'[1]Prep Sorteo'!$A$7:$M$71,10,FALSE))</f>
      </c>
      <c r="P27" s="109" t="e">
        <f>jugador($F27)</f>
        <v>#NAME?</v>
      </c>
    </row>
    <row r="28" spans="1:16" s="110" customFormat="1" ht="18" customHeight="1">
      <c r="A28" s="111"/>
      <c r="B28" s="112"/>
      <c r="C28" s="113"/>
      <c r="D28" s="113"/>
      <c r="E28" s="122"/>
      <c r="F28" s="123"/>
      <c r="G28" s="124"/>
      <c r="H28" s="121"/>
      <c r="I28" s="125" t="s">
        <v>50</v>
      </c>
      <c r="J28" s="126" t="e">
        <f>IF(I28=G26,H26,H30)</f>
        <v>#NAME?</v>
      </c>
      <c r="K28" s="124"/>
      <c r="L28" s="118"/>
      <c r="M28" s="119"/>
      <c r="N28" s="108"/>
      <c r="O28" s="47"/>
      <c r="P28" s="138"/>
    </row>
    <row r="29" spans="1:16" s="110" customFormat="1" ht="18" customHeight="1">
      <c r="A29" s="111">
        <v>11</v>
      </c>
      <c r="B29" s="31">
        <f>IF($E29="","",VLOOKUP($E29,'[1]Prep Sorteo'!$A$7:$M$70,4,FALSE))</f>
      </c>
      <c r="C29" s="32">
        <f>IF($E29="","",VLOOKUP($E29,'[1]Prep Sorteo'!$A$7:$M$70,9,FALSE))</f>
      </c>
      <c r="D29" s="32">
        <f>IF($E29="","",VLOOKUP($E29,'[1]Prep Sorteo'!$A$7:$M$70,11,FALSE))</f>
      </c>
      <c r="E29" s="33"/>
      <c r="F29" s="34" t="str">
        <f>IF(ISBLANK($E29),"Bye",IF(VLOOKUP($E29,'[1]Prep Sorteo'!$A$7:$M$70,2,FALSE)="ZZZ","",CONCATENATE(VLOOKUP($E29,'[1]Prep Sorteo'!$A$7:$M$70,2,FALSE),", ",VLOOKUP($E29,'[1]Prep Sorteo'!$A$7:$M$70,3,FALSE))))</f>
        <v>Bye</v>
      </c>
      <c r="G29" s="127" t="str">
        <f>G26</f>
        <v>SERVERA D.</v>
      </c>
      <c r="H29" s="128"/>
      <c r="I29" s="120" t="s">
        <v>79</v>
      </c>
      <c r="J29" s="129"/>
      <c r="K29" s="124"/>
      <c r="L29" s="118"/>
      <c r="M29" s="119"/>
      <c r="N29" s="108"/>
      <c r="O29" s="38">
        <f>IF($E29="","",VLOOKUP($E29,'[1]Prep Sorteo'!$A$7:$M$71,10,FALSE))</f>
      </c>
      <c r="P29" s="109" t="e">
        <f>jugador($F29)</f>
        <v>#NAME?</v>
      </c>
    </row>
    <row r="30" spans="1:16" s="110" customFormat="1" ht="18" customHeight="1">
      <c r="A30" s="111"/>
      <c r="B30" s="112"/>
      <c r="C30" s="113"/>
      <c r="D30" s="113"/>
      <c r="E30" s="114"/>
      <c r="F30" s="115"/>
      <c r="G30" s="130" t="s">
        <v>50</v>
      </c>
      <c r="H30" s="131" t="e">
        <f>IF(G30=P29,B29,B31)</f>
        <v>#NAME?</v>
      </c>
      <c r="I30" s="124"/>
      <c r="J30" s="129"/>
      <c r="K30" s="124"/>
      <c r="L30" s="118"/>
      <c r="M30" s="119"/>
      <c r="N30" s="108"/>
      <c r="O30" s="47"/>
      <c r="P30" s="138"/>
    </row>
    <row r="31" spans="1:16" s="110" customFormat="1" ht="18" customHeight="1">
      <c r="A31" s="106">
        <v>12</v>
      </c>
      <c r="B31" s="31">
        <f>IF($E31="","",VLOOKUP($E31,'[1]Prep Sorteo'!$A$7:$M$70,4,FALSE))</f>
        <v>5907269</v>
      </c>
      <c r="C31" s="32">
        <f>IF($E31="","",VLOOKUP($E31,'[1]Prep Sorteo'!$A$7:$M$70,9,FALSE))</f>
        <v>7112</v>
      </c>
      <c r="D31" s="32">
        <f>IF($E31="","",VLOOKUP($E31,'[1]Prep Sorteo'!$A$7:$M$70,11,FALSE))</f>
        <v>0</v>
      </c>
      <c r="E31" s="33">
        <v>4</v>
      </c>
      <c r="F31" s="48" t="str">
        <f>IF(ISBLANK($E31),"Bye",IF(VLOOKUP($E31,'[1]Prep Sorteo'!$A$7:$M$70,2,FALSE)="ZZZ","",CONCATENATE(VLOOKUP($E31,'[1]Prep Sorteo'!$A$7:$M$70,2,FALSE),", ",VLOOKUP($E31,'[1]Prep Sorteo'!$A$7:$M$70,3,FALSE))))</f>
        <v>PONS SALAS, IGNASI</v>
      </c>
      <c r="G31" s="118"/>
      <c r="H31" s="121"/>
      <c r="I31" s="124"/>
      <c r="J31" s="129"/>
      <c r="K31" s="127" t="str">
        <f>K16</f>
        <v>HAGEN P.</v>
      </c>
      <c r="L31" s="134"/>
      <c r="M31" s="119"/>
      <c r="N31" s="108"/>
      <c r="O31" s="38">
        <f>IF($E31="","",VLOOKUP($E31,'[1]Prep Sorteo'!$A$7:$M$71,10,FALSE))</f>
        <v>30</v>
      </c>
      <c r="P31" s="109" t="e">
        <f>jugador($F31)</f>
        <v>#NAME?</v>
      </c>
    </row>
    <row r="32" spans="1:16" s="110" customFormat="1" ht="18" customHeight="1">
      <c r="A32" s="111"/>
      <c r="B32" s="112"/>
      <c r="C32" s="113"/>
      <c r="D32" s="113"/>
      <c r="E32" s="114"/>
      <c r="F32" s="123"/>
      <c r="G32" s="119"/>
      <c r="H32" s="132"/>
      <c r="I32" s="124"/>
      <c r="J32" s="129"/>
      <c r="K32" s="130" t="s">
        <v>51</v>
      </c>
      <c r="L32" s="129" t="e">
        <f>IF(K32=I28,J28,J36)</f>
        <v>#NAME?</v>
      </c>
      <c r="M32" s="118"/>
      <c r="N32" s="108"/>
      <c r="O32" s="47"/>
      <c r="P32" s="138"/>
    </row>
    <row r="33" spans="1:16" s="110" customFormat="1" ht="18" customHeight="1">
      <c r="A33" s="111">
        <v>13</v>
      </c>
      <c r="B33" s="31">
        <f>IF($E33="","",VLOOKUP($E33,'[1]Prep Sorteo'!$A$7:$M$70,4,FALSE))</f>
        <v>5964855</v>
      </c>
      <c r="C33" s="32">
        <f>IF($E33="","",VLOOKUP($E33,'[1]Prep Sorteo'!$A$7:$M$70,9,FALSE))</f>
        <v>9471</v>
      </c>
      <c r="D33" s="32">
        <f>IF($E33="","",VLOOKUP($E33,'[1]Prep Sorteo'!$A$7:$M$70,11,FALSE))</f>
        <v>0</v>
      </c>
      <c r="E33" s="33">
        <v>6</v>
      </c>
      <c r="F33" s="34" t="str">
        <f>IF(ISBLANK($E33),"Bye",IF(VLOOKUP($E33,'[1]Prep Sorteo'!$A$7:$M$70,2,FALSE)="ZZZ","",CONCATENATE(VLOOKUP($E33,'[1]Prep Sorteo'!$A$7:$M$70,2,FALSE),", ",VLOOKUP($E33,'[1]Prep Sorteo'!$A$7:$M$70,3,FALSE))))</f>
        <v>RIUTORT FIOL, MARC</v>
      </c>
      <c r="G33" s="119"/>
      <c r="H33" s="132"/>
      <c r="I33" s="124"/>
      <c r="J33" s="129"/>
      <c r="K33" s="118" t="s">
        <v>82</v>
      </c>
      <c r="L33" s="118"/>
      <c r="M33" s="119"/>
      <c r="N33" s="108"/>
      <c r="O33" s="38">
        <f>IF($E33="","",VLOOKUP($E33,'[1]Prep Sorteo'!$A$7:$M$71,10,FALSE))</f>
        <v>16</v>
      </c>
      <c r="P33" s="109" t="e">
        <f>jugador($F33)</f>
        <v>#NAME?</v>
      </c>
    </row>
    <row r="34" spans="1:16" s="110" customFormat="1" ht="18" customHeight="1">
      <c r="A34" s="111"/>
      <c r="B34" s="112"/>
      <c r="C34" s="113"/>
      <c r="D34" s="113"/>
      <c r="E34" s="122"/>
      <c r="F34" s="115"/>
      <c r="G34" s="119" t="s">
        <v>76</v>
      </c>
      <c r="H34" s="117" t="e">
        <f>IF(G34=P33,B33,B35)</f>
        <v>#NAME?</v>
      </c>
      <c r="I34" s="124"/>
      <c r="J34" s="129"/>
      <c r="K34" s="119"/>
      <c r="L34" s="119"/>
      <c r="M34" s="119"/>
      <c r="N34" s="108"/>
      <c r="O34" s="47"/>
      <c r="P34" s="138"/>
    </row>
    <row r="35" spans="1:16" s="110" customFormat="1" ht="18" customHeight="1">
      <c r="A35" s="111">
        <v>14</v>
      </c>
      <c r="B35" s="31">
        <f>IF($E35="","",VLOOKUP($E35,'[1]Prep Sorteo'!$A$7:$M$70,4,FALSE))</f>
        <v>5967263</v>
      </c>
      <c r="C35" s="32">
        <f>IF($E35="","",VLOOKUP($E35,'[1]Prep Sorteo'!$A$7:$M$70,9,FALSE))</f>
        <v>15306</v>
      </c>
      <c r="D35" s="32">
        <f>IF($E35="","",VLOOKUP($E35,'[1]Prep Sorteo'!$A$7:$M$70,11,FALSE))</f>
        <v>0</v>
      </c>
      <c r="E35" s="33">
        <v>9</v>
      </c>
      <c r="F35" s="48" t="str">
        <f>IF(ISBLANK($E35),"Bye",IF(VLOOKUP($E35,'[1]Prep Sorteo'!$A$7:$M$70,2,FALSE)="ZZZ","",CONCATENATE(VLOOKUP($E35,'[1]Prep Sorteo'!$A$7:$M$70,2,FALSE),", ",VLOOKUP($E35,'[1]Prep Sorteo'!$A$7:$M$70,3,FALSE))))</f>
        <v>ESCANELLAS SUREDA, JOAN</v>
      </c>
      <c r="G35" s="120" t="s">
        <v>77</v>
      </c>
      <c r="H35" s="133"/>
      <c r="I35" s="127" t="str">
        <f>I28</f>
        <v>PONS I.</v>
      </c>
      <c r="J35" s="129"/>
      <c r="K35" s="119"/>
      <c r="L35" s="119"/>
      <c r="M35" s="119"/>
      <c r="N35" s="108"/>
      <c r="O35" s="38">
        <f>IF($E35="","",VLOOKUP($E35,'[1]Prep Sorteo'!$A$7:$M$71,10,FALSE))</f>
        <v>3</v>
      </c>
      <c r="P35" s="109" t="e">
        <f>jugador($F35)</f>
        <v>#NAME?</v>
      </c>
    </row>
    <row r="36" spans="1:16" s="110" customFormat="1" ht="18" customHeight="1">
      <c r="A36" s="111"/>
      <c r="B36" s="112"/>
      <c r="C36" s="113"/>
      <c r="D36" s="113"/>
      <c r="E36" s="122"/>
      <c r="F36" s="123"/>
      <c r="G36" s="124"/>
      <c r="H36" s="133"/>
      <c r="I36" s="130" t="s">
        <v>51</v>
      </c>
      <c r="J36" s="126" t="e">
        <f>IF(I36=G34,H34,H38)</f>
        <v>#NAME?</v>
      </c>
      <c r="K36" s="118"/>
      <c r="L36" s="118"/>
      <c r="M36" s="119"/>
      <c r="N36" s="108"/>
      <c r="O36" s="47"/>
      <c r="P36" s="138"/>
    </row>
    <row r="37" spans="1:16" s="110" customFormat="1" ht="18" customHeight="1">
      <c r="A37" s="111">
        <v>15</v>
      </c>
      <c r="B37" s="31">
        <f>IF($E37="","",VLOOKUP($E37,'[1]Prep Sorteo'!$A$7:$M$70,4,FALSE))</f>
      </c>
      <c r="C37" s="32">
        <f>IF($E37="","",VLOOKUP($E37,'[1]Prep Sorteo'!$A$7:$M$70,9,FALSE))</f>
      </c>
      <c r="D37" s="32">
        <f>IF($E37="","",VLOOKUP($E37,'[1]Prep Sorteo'!$A$7:$M$70,11,FALSE))</f>
      </c>
      <c r="E37" s="33"/>
      <c r="F37" s="34" t="str">
        <f>IF(ISBLANK($E37),"Bye",IF(VLOOKUP($E37,'[1]Prep Sorteo'!$A$7:$M$70,2,FALSE)="ZZZ","",CONCATENATE(VLOOKUP($E37,'[1]Prep Sorteo'!$A$7:$M$70,2,FALSE),", ",VLOOKUP($E37,'[1]Prep Sorteo'!$A$7:$M$70,3,FALSE))))</f>
        <v>Bye</v>
      </c>
      <c r="G37" s="127" t="str">
        <f>G34</f>
        <v>ESCANELLAS J.</v>
      </c>
      <c r="H37" s="134"/>
      <c r="I37" s="118" t="s">
        <v>78</v>
      </c>
      <c r="J37" s="118"/>
      <c r="K37" s="118"/>
      <c r="L37" s="118"/>
      <c r="M37" s="119"/>
      <c r="N37" s="108"/>
      <c r="O37" s="38">
        <f>IF($E37="","",VLOOKUP($E37,'[1]Prep Sorteo'!$A$7:$M$71,10,FALSE))</f>
      </c>
      <c r="P37" s="109" t="e">
        <f>jugador($F37)</f>
        <v>#NAME?</v>
      </c>
    </row>
    <row r="38" spans="1:16" s="110" customFormat="1" ht="18" customHeight="1">
      <c r="A38" s="111"/>
      <c r="B38" s="112"/>
      <c r="C38" s="113"/>
      <c r="D38" s="113"/>
      <c r="E38" s="114"/>
      <c r="F38" s="115"/>
      <c r="G38" s="130" t="s">
        <v>51</v>
      </c>
      <c r="H38" s="135" t="e">
        <f>IF(G38=P37,B37,B39)</f>
        <v>#NAME?</v>
      </c>
      <c r="I38" s="118"/>
      <c r="J38" s="118"/>
      <c r="K38" s="118"/>
      <c r="L38" s="118"/>
      <c r="M38" s="119"/>
      <c r="N38" s="108"/>
      <c r="O38" s="47"/>
      <c r="P38" s="138"/>
    </row>
    <row r="39" spans="1:16" s="110" customFormat="1" ht="18" customHeight="1">
      <c r="A39" s="106">
        <v>16</v>
      </c>
      <c r="B39" s="31">
        <f>IF($E39="","",VLOOKUP($E39,'[1]Prep Sorteo'!$A$7:$M$70,4,FALSE))</f>
        <v>5963980</v>
      </c>
      <c r="C39" s="32">
        <f>IF($E39="","",VLOOKUP($E39,'[1]Prep Sorteo'!$A$7:$M$70,9,FALSE))</f>
        <v>4837</v>
      </c>
      <c r="D39" s="32">
        <f>IF($E39="","",VLOOKUP($E39,'[1]Prep Sorteo'!$A$7:$M$70,11,FALSE))</f>
        <v>0</v>
      </c>
      <c r="E39" s="33">
        <v>2</v>
      </c>
      <c r="F39" s="48" t="str">
        <f>IF(ISBLANK($E39),"Bye",IF(VLOOKUP($E39,'[1]Prep Sorteo'!$A$7:$M$70,2,FALSE)="ZZZ","",CONCATENATE(VLOOKUP($E39,'[1]Prep Sorteo'!$A$7:$M$70,2,FALSE),", ",VLOOKUP($E39,'[1]Prep Sorteo'!$A$7:$M$70,3,FALSE))))</f>
        <v>PALOMAR SUAU, XAVI</v>
      </c>
      <c r="G39" s="139"/>
      <c r="H39" s="139"/>
      <c r="I39" s="139"/>
      <c r="J39" s="139"/>
      <c r="K39" s="139"/>
      <c r="L39" s="139"/>
      <c r="M39" s="114"/>
      <c r="N39" s="108"/>
      <c r="O39" s="38">
        <f>IF($E39="","",VLOOKUP($E39,'[1]Prep Sorteo'!$A$7:$M$71,10,FALSE))</f>
        <v>56</v>
      </c>
      <c r="P39" s="109" t="e">
        <f>jugador($F39)</f>
        <v>#NAME?</v>
      </c>
    </row>
    <row r="40" spans="1:16" ht="13.5" thickBot="1">
      <c r="A40" s="154" t="s">
        <v>33</v>
      </c>
      <c r="B40" s="154"/>
      <c r="C40" s="140"/>
      <c r="D40" s="140"/>
      <c r="E40" s="140"/>
      <c r="F40" s="140"/>
      <c r="G40" s="141"/>
      <c r="H40" s="141"/>
      <c r="I40" s="141"/>
      <c r="J40" s="141"/>
      <c r="K40" s="141"/>
      <c r="L40" s="141"/>
      <c r="M40" s="141"/>
      <c r="O40" s="110"/>
      <c r="P40" s="37"/>
    </row>
    <row r="41" spans="1:14" s="71" customFormat="1" ht="9" customHeight="1">
      <c r="A41" s="155" t="s">
        <v>34</v>
      </c>
      <c r="B41" s="156"/>
      <c r="C41" s="156"/>
      <c r="D41" s="157"/>
      <c r="E41" s="68" t="s">
        <v>35</v>
      </c>
      <c r="F41" s="69" t="s">
        <v>36</v>
      </c>
      <c r="G41" s="158" t="s">
        <v>37</v>
      </c>
      <c r="H41" s="159"/>
      <c r="I41" s="160"/>
      <c r="J41" s="70"/>
      <c r="K41" s="159" t="s">
        <v>38</v>
      </c>
      <c r="L41" s="159"/>
      <c r="M41" s="161"/>
      <c r="N41" s="144"/>
    </row>
    <row r="42" spans="1:14" s="71" customFormat="1" ht="9" customHeight="1" thickBot="1">
      <c r="A42" s="162" t="s">
        <v>55</v>
      </c>
      <c r="B42" s="163"/>
      <c r="C42" s="163"/>
      <c r="D42" s="164"/>
      <c r="E42" s="72">
        <v>1</v>
      </c>
      <c r="F42" s="73" t="str">
        <f>F9</f>
        <v>BOVER LLABRES, RAMON</v>
      </c>
      <c r="G42" s="165"/>
      <c r="H42" s="166"/>
      <c r="I42" s="167"/>
      <c r="J42" s="74"/>
      <c r="K42" s="166"/>
      <c r="L42" s="166"/>
      <c r="M42" s="168"/>
      <c r="N42" s="144"/>
    </row>
    <row r="43" spans="1:14" s="71" customFormat="1" ht="9" customHeight="1">
      <c r="A43" s="169" t="s">
        <v>39</v>
      </c>
      <c r="B43" s="170"/>
      <c r="C43" s="170"/>
      <c r="D43" s="171"/>
      <c r="E43" s="75">
        <v>2</v>
      </c>
      <c r="F43" s="76" t="str">
        <f>F39</f>
        <v>PALOMAR SUAU, XAVI</v>
      </c>
      <c r="G43" s="165"/>
      <c r="H43" s="166"/>
      <c r="I43" s="167"/>
      <c r="J43" s="74"/>
      <c r="K43" s="166"/>
      <c r="L43" s="166"/>
      <c r="M43" s="168"/>
      <c r="N43" s="144"/>
    </row>
    <row r="44" spans="1:14" s="71" customFormat="1" ht="9" customHeight="1" thickBot="1">
      <c r="A44" s="172" t="s">
        <v>56</v>
      </c>
      <c r="B44" s="173"/>
      <c r="C44" s="173"/>
      <c r="D44" s="174"/>
      <c r="E44" s="75">
        <v>3</v>
      </c>
      <c r="F44" s="76" t="str">
        <f>IF($E$17=3,$F$17,IF($E$31=3,$F$31,""))</f>
        <v>HAGEN, PETER</v>
      </c>
      <c r="G44" s="165"/>
      <c r="H44" s="166"/>
      <c r="I44" s="167"/>
      <c r="J44" s="74"/>
      <c r="K44" s="166"/>
      <c r="L44" s="166"/>
      <c r="M44" s="168"/>
      <c r="N44" s="144"/>
    </row>
    <row r="45" spans="1:14" s="71" customFormat="1" ht="9" customHeight="1">
      <c r="A45" s="155" t="s">
        <v>40</v>
      </c>
      <c r="B45" s="156"/>
      <c r="C45" s="156"/>
      <c r="D45" s="157"/>
      <c r="E45" s="75">
        <v>4</v>
      </c>
      <c r="F45" s="76" t="str">
        <f>IF($E$17=4,$F$17,IF($E$31=4,$F$31,""))</f>
        <v>PONS SALAS, IGNASI</v>
      </c>
      <c r="G45" s="165"/>
      <c r="H45" s="166"/>
      <c r="I45" s="167"/>
      <c r="J45" s="74"/>
      <c r="K45" s="166"/>
      <c r="L45" s="166"/>
      <c r="M45" s="168"/>
      <c r="N45" s="144"/>
    </row>
    <row r="46" spans="1:14" s="71" customFormat="1" ht="9" customHeight="1" thickBot="1">
      <c r="A46" s="175"/>
      <c r="B46" s="176"/>
      <c r="C46" s="176"/>
      <c r="D46" s="177"/>
      <c r="E46" s="77"/>
      <c r="F46" s="78"/>
      <c r="G46" s="165"/>
      <c r="H46" s="166"/>
      <c r="I46" s="167"/>
      <c r="J46" s="74"/>
      <c r="K46" s="166"/>
      <c r="L46" s="166"/>
      <c r="M46" s="168"/>
      <c r="N46" s="144"/>
    </row>
    <row r="47" spans="1:14" s="71" customFormat="1" ht="9" customHeight="1">
      <c r="A47" s="155" t="s">
        <v>41</v>
      </c>
      <c r="B47" s="156"/>
      <c r="C47" s="156"/>
      <c r="D47" s="157"/>
      <c r="E47" s="77"/>
      <c r="F47" s="78"/>
      <c r="G47" s="165"/>
      <c r="H47" s="166"/>
      <c r="I47" s="167"/>
      <c r="J47" s="74"/>
      <c r="K47" s="166"/>
      <c r="L47" s="166"/>
      <c r="M47" s="168"/>
      <c r="N47" s="144"/>
    </row>
    <row r="48" spans="1:14" s="71" customFormat="1" ht="9" customHeight="1">
      <c r="A48" s="187" t="str">
        <f>K6</f>
        <v>CATALINA MOYA MULET</v>
      </c>
      <c r="B48" s="188"/>
      <c r="C48" s="188"/>
      <c r="D48" s="189"/>
      <c r="E48" s="77"/>
      <c r="F48" s="78"/>
      <c r="G48" s="165"/>
      <c r="H48" s="166"/>
      <c r="I48" s="167"/>
      <c r="J48" s="74"/>
      <c r="K48" s="166"/>
      <c r="L48" s="166"/>
      <c r="M48" s="168"/>
      <c r="N48" s="144"/>
    </row>
    <row r="49" spans="1:14" s="71" customFormat="1" ht="9" customHeight="1" thickBot="1">
      <c r="A49" s="178">
        <f>('[1]Prep Torneo'!$E$7)</f>
        <v>5856581</v>
      </c>
      <c r="B49" s="179"/>
      <c r="C49" s="179"/>
      <c r="D49" s="180"/>
      <c r="E49" s="79"/>
      <c r="F49" s="80"/>
      <c r="G49" s="181"/>
      <c r="H49" s="182"/>
      <c r="I49" s="183"/>
      <c r="J49" s="81"/>
      <c r="K49" s="182"/>
      <c r="L49" s="182"/>
      <c r="M49" s="184"/>
      <c r="N49" s="144"/>
    </row>
    <row r="50" spans="2:14" s="71" customFormat="1" ht="12.75">
      <c r="B50" s="82" t="s">
        <v>42</v>
      </c>
      <c r="F50" s="83"/>
      <c r="G50" s="83"/>
      <c r="H50" s="83"/>
      <c r="I50" s="84"/>
      <c r="J50" s="84"/>
      <c r="K50" s="185" t="s">
        <v>43</v>
      </c>
      <c r="L50" s="185"/>
      <c r="M50" s="185"/>
      <c r="N50" s="144"/>
    </row>
    <row r="51" spans="6:14" s="71" customFormat="1" ht="12.75">
      <c r="F51" s="85" t="s">
        <v>44</v>
      </c>
      <c r="G51" s="186" t="s">
        <v>45</v>
      </c>
      <c r="H51" s="186"/>
      <c r="I51" s="186"/>
      <c r="J51" s="86"/>
      <c r="K51" s="83"/>
      <c r="L51" s="83"/>
      <c r="M51" s="84"/>
      <c r="N51" s="144"/>
    </row>
    <row r="53" ht="12.75"/>
    <row r="54" ht="12.75"/>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0" stopIfTrue="1">
      <formula>AND($E9&lt;=$M$9,$E9&gt;0,$O9&gt;0,$D9&lt;&gt;"LL",$D9&lt;&gt;"Alt")</formula>
    </cfRule>
  </conditionalFormatting>
  <dataValidations count="4">
    <dataValidation type="list" allowBlank="1" showInputMessage="1" showErrorMessage="1" sqref="G34 G14 G18 G22 G30 G10 G26 G38">
      <formula1>$P33:$P35</formula1>
    </dataValidation>
    <dataValidation type="list" allowBlank="1" showInputMessage="1" showErrorMessage="1" sqref="I20 I28 I12 I36">
      <formula1>$G21:$G22</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51"/>
  <sheetViews>
    <sheetView showGridLines="0" showZeros="0" zoomScalePageLayoutView="0" workbookViewId="0" topLeftCell="A28">
      <selection activeCell="F62" sqref="F62"/>
    </sheetView>
  </sheetViews>
  <sheetFormatPr defaultColWidth="9.140625" defaultRowHeight="12.75"/>
  <cols>
    <col min="1" max="1" width="2.7109375" style="143" bestFit="1" customWidth="1"/>
    <col min="2" max="2" width="7.57421875" style="143" bestFit="1" customWidth="1"/>
    <col min="3" max="3" width="5.28125" style="143" customWidth="1"/>
    <col min="4" max="4" width="4.00390625" style="143" customWidth="1"/>
    <col min="5" max="5" width="2.8515625" style="143" customWidth="1"/>
    <col min="6" max="6" width="24.7109375" style="143" bestFit="1" customWidth="1"/>
    <col min="7" max="7" width="13.7109375" style="145" customWidth="1"/>
    <col min="8" max="8" width="16.8515625" style="145" hidden="1" customWidth="1"/>
    <col min="9" max="9" width="13.7109375" style="145" customWidth="1"/>
    <col min="10" max="10" width="14.7109375" style="145" hidden="1" customWidth="1"/>
    <col min="11" max="11" width="13.7109375" style="145" customWidth="1"/>
    <col min="12" max="12" width="14.8515625" style="145" hidden="1" customWidth="1"/>
    <col min="13" max="13" width="13.7109375" style="145" customWidth="1"/>
    <col min="14" max="14" width="6.57421875" style="142" hidden="1" customWidth="1"/>
    <col min="15" max="15" width="9.57421875" style="143" hidden="1" customWidth="1"/>
    <col min="16" max="16" width="19.421875" style="143" hidden="1" customWidth="1"/>
    <col min="17" max="16384" width="9.140625" style="143" customWidth="1"/>
  </cols>
  <sheetData>
    <row r="1" spans="1:14" s="1" customFormat="1" ht="25.5">
      <c r="A1" s="150" t="str">
        <f>('[3]Prep Torneo'!A5)</f>
        <v>TORNEIG OPEN VERMADA</v>
      </c>
      <c r="B1" s="150"/>
      <c r="C1" s="150"/>
      <c r="D1" s="150"/>
      <c r="E1" s="150"/>
      <c r="F1" s="150"/>
      <c r="G1" s="150"/>
      <c r="H1" s="150"/>
      <c r="I1" s="150"/>
      <c r="J1" s="150"/>
      <c r="K1" s="150"/>
      <c r="L1" s="150"/>
      <c r="M1" s="150"/>
      <c r="N1" s="87"/>
    </row>
    <row r="2" spans="1:14" s="2" customFormat="1" ht="12.75">
      <c r="A2" s="151" t="s">
        <v>0</v>
      </c>
      <c r="B2" s="151"/>
      <c r="C2" s="151"/>
      <c r="D2" s="151"/>
      <c r="E2" s="151"/>
      <c r="F2" s="151"/>
      <c r="G2" s="151"/>
      <c r="H2" s="151"/>
      <c r="I2" s="151"/>
      <c r="J2" s="151"/>
      <c r="K2" s="151"/>
      <c r="L2" s="151"/>
      <c r="M2" s="151"/>
      <c r="N2" s="88"/>
    </row>
    <row r="3" spans="1:14" s="6" customFormat="1" ht="9" customHeight="1">
      <c r="A3" s="152" t="s">
        <v>1</v>
      </c>
      <c r="B3" s="152"/>
      <c r="C3" s="152"/>
      <c r="D3" s="152"/>
      <c r="E3" s="152"/>
      <c r="F3" s="3" t="s">
        <v>2</v>
      </c>
      <c r="G3" s="3" t="s">
        <v>3</v>
      </c>
      <c r="H3" s="3"/>
      <c r="I3" s="4"/>
      <c r="J3" s="4"/>
      <c r="K3" s="3" t="s">
        <v>4</v>
      </c>
      <c r="L3" s="89"/>
      <c r="M3" s="5"/>
      <c r="N3" s="90"/>
    </row>
    <row r="4" spans="1:16" s="11" customFormat="1" ht="11.25">
      <c r="A4" s="153">
        <f>('[3]Prep Torneo'!$A$7)</f>
        <v>43010</v>
      </c>
      <c r="B4" s="153"/>
      <c r="C4" s="153"/>
      <c r="D4" s="153"/>
      <c r="E4" s="153"/>
      <c r="F4" s="7" t="str">
        <f>('[3]Prep Torneo'!$B$7)</f>
        <v>ILLES BALEARS</v>
      </c>
      <c r="G4" s="8" t="str">
        <f>Ciudad</f>
        <v>BINISSALEM</v>
      </c>
      <c r="H4" s="8"/>
      <c r="I4" s="9"/>
      <c r="J4" s="9"/>
      <c r="K4" s="7" t="str">
        <f>('[3]Prep Torneo'!$D$7)</f>
        <v>TENNIS CLUB BINISSALEM</v>
      </c>
      <c r="L4" s="91"/>
      <c r="M4" s="10"/>
      <c r="N4" s="92"/>
      <c r="P4" s="93" t="str">
        <f>Habil</f>
        <v>Si</v>
      </c>
    </row>
    <row r="5" spans="1:16" s="6" customFormat="1" ht="9">
      <c r="A5" s="152" t="s">
        <v>5</v>
      </c>
      <c r="B5" s="152"/>
      <c r="C5" s="152"/>
      <c r="D5" s="152"/>
      <c r="E5" s="152"/>
      <c r="F5" s="13" t="s">
        <v>6</v>
      </c>
      <c r="G5" s="4" t="s">
        <v>7</v>
      </c>
      <c r="H5" s="4"/>
      <c r="I5" s="4"/>
      <c r="J5" s="4"/>
      <c r="K5" s="14" t="s">
        <v>8</v>
      </c>
      <c r="L5" s="94"/>
      <c r="M5" s="5"/>
      <c r="N5" s="90"/>
      <c r="P5" s="95"/>
    </row>
    <row r="6" spans="1:16" s="11" customFormat="1" ht="12" thickBot="1">
      <c r="A6" s="149" t="str">
        <f>('[3]Prep Torneo'!$A$9)</f>
        <v>NO</v>
      </c>
      <c r="B6" s="149"/>
      <c r="C6" s="149"/>
      <c r="D6" s="149"/>
      <c r="E6" s="149"/>
      <c r="F6" s="16" t="str">
        <f>('[3]Prep Torneo'!$B$9)</f>
        <v>Infantil</v>
      </c>
      <c r="G6" s="16" t="str">
        <f>('[3]Prep Torneo'!$C$9)</f>
        <v>Masculino</v>
      </c>
      <c r="H6" s="16"/>
      <c r="I6" s="17"/>
      <c r="J6" s="17"/>
      <c r="K6" s="18" t="str">
        <f>CONCATENATE('[3]Prep Torneo'!$D$9," ",'[3]Prep Torneo'!$E$9)</f>
        <v>CATALINA MOYA MULET</v>
      </c>
      <c r="L6" s="96"/>
      <c r="M6" s="10"/>
      <c r="N6" s="92"/>
      <c r="P6" s="93" t="s">
        <v>9</v>
      </c>
    </row>
    <row r="7" spans="1:16" s="24" customFormat="1" ht="9">
      <c r="A7" s="97"/>
      <c r="B7" s="21" t="s">
        <v>10</v>
      </c>
      <c r="C7" s="22" t="s">
        <v>11</v>
      </c>
      <c r="D7" s="22" t="s">
        <v>12</v>
      </c>
      <c r="E7" s="21" t="s">
        <v>13</v>
      </c>
      <c r="F7" s="22" t="str">
        <f>IF(G6="Femenino","Jugadora","Jugador")</f>
        <v>Jugador</v>
      </c>
      <c r="G7" s="22" t="s">
        <v>15</v>
      </c>
      <c r="H7" s="22"/>
      <c r="I7" s="22" t="s">
        <v>16</v>
      </c>
      <c r="J7" s="22"/>
      <c r="K7" s="22" t="s">
        <v>17</v>
      </c>
      <c r="L7" s="98"/>
      <c r="M7" s="99"/>
      <c r="N7" s="100"/>
      <c r="P7" s="101"/>
    </row>
    <row r="8" spans="1:16" s="24" customFormat="1" ht="7.5" customHeight="1">
      <c r="A8" s="102"/>
      <c r="B8" s="103"/>
      <c r="C8" s="28"/>
      <c r="D8" s="28"/>
      <c r="E8" s="104"/>
      <c r="F8" s="105"/>
      <c r="G8" s="28"/>
      <c r="H8" s="28"/>
      <c r="I8" s="28"/>
      <c r="J8" s="28"/>
      <c r="K8" s="28"/>
      <c r="L8" s="28"/>
      <c r="M8" s="28"/>
      <c r="N8" s="100"/>
      <c r="P8" s="101"/>
    </row>
    <row r="9" spans="1:16" s="110" customFormat="1" ht="18" customHeight="1">
      <c r="A9" s="106">
        <v>1</v>
      </c>
      <c r="B9" s="31">
        <f>IF($E9="","",VLOOKUP($E9,'[3]Prep Sorteo'!$A$7:$M$70,4,FALSE))</f>
        <v>5929346</v>
      </c>
      <c r="C9" s="32">
        <f>IF($E9="","",VLOOKUP($E9,'[3]Prep Sorteo'!$A$7:$M$70,9,FALSE))</f>
        <v>2283</v>
      </c>
      <c r="D9" s="32" t="str">
        <f>IF($E9="","",VLOOKUP($E9,'[3]Prep Sorteo'!$A$7:$M$70,11,FALSE))</f>
        <v>WC</v>
      </c>
      <c r="E9" s="33">
        <v>1</v>
      </c>
      <c r="F9" s="34" t="str">
        <f>IF(ISBLANK($E9),"Bye",IF(VLOOKUP($E9,'[3]Prep Sorteo'!$A$7:$M$70,2,FALSE)="ZZZ","",CONCATENATE(VLOOKUP($E9,'[3]Prep Sorteo'!$A$7:$M$70,2,FALSE),", ",VLOOKUP($E9,'[3]Prep Sorteo'!$A$7:$M$70,3,FALSE))))</f>
        <v>MUÑOZ SBERT, JOAN</v>
      </c>
      <c r="G9" s="107"/>
      <c r="H9" s="107"/>
      <c r="I9" s="107"/>
      <c r="J9" s="107"/>
      <c r="K9" s="107"/>
      <c r="L9" s="107"/>
      <c r="M9" s="36">
        <f>'[3]Prep Sorteo'!G3</f>
        <v>4</v>
      </c>
      <c r="N9" s="108"/>
      <c r="O9" s="38">
        <f>IF($E9="","",VLOOKUP($E9,'[3]Prep Sorteo'!$A$7:$M$71,10,FALSE))</f>
        <v>141</v>
      </c>
      <c r="P9" s="109" t="e">
        <f>jugador($F9)</f>
        <v>#NAME?</v>
      </c>
    </row>
    <row r="10" spans="1:16" s="110" customFormat="1" ht="18" customHeight="1">
      <c r="A10" s="111"/>
      <c r="B10" s="112"/>
      <c r="C10" s="113"/>
      <c r="D10" s="113"/>
      <c r="E10" s="114"/>
      <c r="F10" s="115"/>
      <c r="G10" s="116" t="s">
        <v>52</v>
      </c>
      <c r="H10" s="117" t="e">
        <f>IF(G10=P9,B9,B11)</f>
        <v>#NAME?</v>
      </c>
      <c r="I10" s="118"/>
      <c r="J10" s="118"/>
      <c r="K10" s="119"/>
      <c r="L10" s="119"/>
      <c r="M10" s="119"/>
      <c r="N10" s="108"/>
      <c r="O10" s="47"/>
      <c r="P10" s="109"/>
    </row>
    <row r="11" spans="1:16" s="110" customFormat="1" ht="18" customHeight="1">
      <c r="A11" s="111">
        <v>2</v>
      </c>
      <c r="B11" s="31">
        <f>IF($E11="","",VLOOKUP($E11,'[3]Prep Sorteo'!$A$7:$M$70,4,FALSE))</f>
      </c>
      <c r="C11" s="32">
        <f>IF($E11="","",VLOOKUP($E11,'[3]Prep Sorteo'!$A$7:$M$70,9,FALSE))</f>
      </c>
      <c r="D11" s="32">
        <f>IF($E11="","",VLOOKUP($E11,'[3]Prep Sorteo'!$A$7:$M$70,11,FALSE))</f>
      </c>
      <c r="E11" s="33"/>
      <c r="F11" s="48" t="str">
        <f>IF(ISBLANK($E11),"Bye",IF(VLOOKUP($E11,'[3]Prep Sorteo'!$A$7:$M$70,2,FALSE)="ZZZ","",CONCATENATE(VLOOKUP($E11,'[3]Prep Sorteo'!$A$7:$M$70,2,FALSE),", ",VLOOKUP($E11,'[3]Prep Sorteo'!$A$7:$M$70,3,FALSE))))</f>
        <v>Bye</v>
      </c>
      <c r="G11" s="120"/>
      <c r="H11" s="121"/>
      <c r="I11" s="118"/>
      <c r="J11" s="118"/>
      <c r="K11" s="119"/>
      <c r="L11" s="119"/>
      <c r="M11" s="119"/>
      <c r="N11" s="108"/>
      <c r="O11" s="38">
        <f>IF($E11="","",VLOOKUP($E11,'[3]Prep Sorteo'!$A$7:$M$71,10,FALSE))</f>
      </c>
      <c r="P11" s="109" t="e">
        <f>jugador($F11)</f>
        <v>#NAME?</v>
      </c>
    </row>
    <row r="12" spans="1:16" s="110" customFormat="1" ht="18" customHeight="1">
      <c r="A12" s="111"/>
      <c r="B12" s="112"/>
      <c r="C12" s="113"/>
      <c r="D12" s="113"/>
      <c r="E12" s="122"/>
      <c r="F12" s="123"/>
      <c r="G12" s="124"/>
      <c r="H12" s="121"/>
      <c r="I12" s="125" t="s">
        <v>52</v>
      </c>
      <c r="J12" s="126" t="e">
        <f>IF(I12=G10,H10,H14)</f>
        <v>#NAME?</v>
      </c>
      <c r="K12" s="118"/>
      <c r="L12" s="118"/>
      <c r="M12" s="119"/>
      <c r="N12" s="108"/>
      <c r="O12" s="47"/>
      <c r="P12" s="109"/>
    </row>
    <row r="13" spans="1:16" s="110" customFormat="1" ht="18" customHeight="1">
      <c r="A13" s="111">
        <v>3</v>
      </c>
      <c r="B13" s="31">
        <f>IF($E13="","",VLOOKUP($E13,'[3]Prep Sorteo'!$A$7:$M$70,4,FALSE))</f>
        <v>5942744</v>
      </c>
      <c r="C13" s="32">
        <f>IF($E13="","",VLOOKUP($E13,'[3]Prep Sorteo'!$A$7:$M$70,9,FALSE))</f>
        <v>7791</v>
      </c>
      <c r="D13" s="32">
        <f>IF($E13="","",VLOOKUP($E13,'[3]Prep Sorteo'!$A$7:$M$70,11,FALSE))</f>
        <v>0</v>
      </c>
      <c r="E13" s="33">
        <v>7</v>
      </c>
      <c r="F13" s="34" t="str">
        <f>IF(ISBLANK($E13),"Bye",IF(VLOOKUP($E13,'[3]Prep Sorteo'!$A$7:$M$70,2,FALSE)="ZZZ","",CONCATENATE(VLOOKUP($E13,'[3]Prep Sorteo'!$A$7:$M$70,2,FALSE),", ",VLOOKUP($E13,'[3]Prep Sorteo'!$A$7:$M$70,3,FALSE))))</f>
        <v>SANCHEZ MUNAR, ADRIA</v>
      </c>
      <c r="G13" s="127" t="str">
        <f>G10</f>
        <v>MUÑOZ J.</v>
      </c>
      <c r="H13" s="128"/>
      <c r="I13" s="120" t="s">
        <v>91</v>
      </c>
      <c r="J13" s="129"/>
      <c r="K13" s="118"/>
      <c r="L13" s="118"/>
      <c r="M13" s="119"/>
      <c r="N13" s="108"/>
      <c r="O13" s="38">
        <f>IF($E13="","",VLOOKUP($E13,'[3]Prep Sorteo'!$A$7:$M$71,10,FALSE))</f>
        <v>25</v>
      </c>
      <c r="P13" s="109" t="e">
        <f>jugador($F13)</f>
        <v>#NAME?</v>
      </c>
    </row>
    <row r="14" spans="1:16" s="110" customFormat="1" ht="18" customHeight="1">
      <c r="A14" s="111"/>
      <c r="B14" s="112"/>
      <c r="C14" s="113"/>
      <c r="D14" s="113"/>
      <c r="E14" s="122"/>
      <c r="F14" s="115"/>
      <c r="G14" s="148" t="s">
        <v>81</v>
      </c>
      <c r="H14" s="131" t="e">
        <f>IF(G14=P13,B13,B15)</f>
        <v>#NAME?</v>
      </c>
      <c r="I14" s="124"/>
      <c r="J14" s="129"/>
      <c r="K14" s="118"/>
      <c r="L14" s="118"/>
      <c r="M14" s="119"/>
      <c r="N14" s="108"/>
      <c r="O14" s="47"/>
      <c r="P14" s="109"/>
    </row>
    <row r="15" spans="1:16" s="110" customFormat="1" ht="18" customHeight="1">
      <c r="A15" s="111">
        <v>4</v>
      </c>
      <c r="B15" s="31">
        <f>IF($E15="","",VLOOKUP($E15,'[3]Prep Sorteo'!$A$7:$M$70,4,FALSE))</f>
        <v>5989423</v>
      </c>
      <c r="C15" s="32">
        <f>IF($E15="","",VLOOKUP($E15,'[3]Prep Sorteo'!$A$7:$M$70,9,FALSE))</f>
        <v>17941</v>
      </c>
      <c r="D15" s="32">
        <f>IF($E15="","",VLOOKUP($E15,'[3]Prep Sorteo'!$A$7:$M$70,11,FALSE))</f>
        <v>0</v>
      </c>
      <c r="E15" s="33">
        <v>11</v>
      </c>
      <c r="F15" s="48" t="str">
        <f>IF(ISBLANK($E15),"Bye",IF(VLOOKUP($E15,'[3]Prep Sorteo'!$A$7:$M$70,2,FALSE)="ZZZ","",CONCATENATE(VLOOKUP($E15,'[3]Prep Sorteo'!$A$7:$M$70,2,FALSE),", ",VLOOKUP($E15,'[3]Prep Sorteo'!$A$7:$M$70,3,FALSE))))</f>
        <v>RIUTORT MATEU, MARC</v>
      </c>
      <c r="G15" s="118" t="s">
        <v>82</v>
      </c>
      <c r="H15" s="121"/>
      <c r="I15" s="124"/>
      <c r="J15" s="129"/>
      <c r="K15" s="118"/>
      <c r="L15" s="118"/>
      <c r="M15" s="119"/>
      <c r="N15" s="108"/>
      <c r="O15" s="38">
        <f>IF($E15="","",VLOOKUP($E15,'[3]Prep Sorteo'!$A$7:$M$71,10,FALSE))</f>
        <v>1</v>
      </c>
      <c r="P15" s="109" t="e">
        <f>jugador($F15)</f>
        <v>#NAME?</v>
      </c>
    </row>
    <row r="16" spans="1:16" s="110" customFormat="1" ht="18" customHeight="1">
      <c r="A16" s="111"/>
      <c r="B16" s="112"/>
      <c r="C16" s="113"/>
      <c r="D16" s="113"/>
      <c r="E16" s="114"/>
      <c r="F16" s="123"/>
      <c r="G16" s="119"/>
      <c r="H16" s="132"/>
      <c r="I16" s="124"/>
      <c r="J16" s="129"/>
      <c r="K16" s="125" t="s">
        <v>52</v>
      </c>
      <c r="L16" s="129" t="e">
        <f>IF(K16=I12,J12,J20)</f>
        <v>#NAME?</v>
      </c>
      <c r="M16" s="118"/>
      <c r="N16" s="108"/>
      <c r="O16" s="47"/>
      <c r="P16" s="109"/>
    </row>
    <row r="17" spans="1:16" s="110" customFormat="1" ht="18" customHeight="1">
      <c r="A17" s="106">
        <v>5</v>
      </c>
      <c r="B17" s="31">
        <f>IF($E17="","",VLOOKUP($E17,'[3]Prep Sorteo'!$A$7:$M$70,4,FALSE))</f>
        <v>5929411</v>
      </c>
      <c r="C17" s="32">
        <f>IF($E17="","",VLOOKUP($E17,'[3]Prep Sorteo'!$A$7:$M$70,9,FALSE))</f>
        <v>4214</v>
      </c>
      <c r="D17" s="32">
        <f>IF($E17="","",VLOOKUP($E17,'[3]Prep Sorteo'!$A$7:$M$70,11,FALSE))</f>
        <v>0</v>
      </c>
      <c r="E17" s="33">
        <v>4</v>
      </c>
      <c r="F17" s="34" t="str">
        <f>IF(ISBLANK($E17),"Bye",IF(VLOOKUP($E17,'[3]Prep Sorteo'!$A$7:$M$70,2,FALSE)="ZZZ","",CONCATENATE(VLOOKUP($E17,'[3]Prep Sorteo'!$A$7:$M$70,2,FALSE),", ",VLOOKUP($E17,'[3]Prep Sorteo'!$A$7:$M$70,3,FALSE))))</f>
        <v>BOVER LLABRES, RAMON</v>
      </c>
      <c r="G17" s="119"/>
      <c r="H17" s="132"/>
      <c r="I17" s="124"/>
      <c r="J17" s="129"/>
      <c r="K17" s="120" t="s">
        <v>105</v>
      </c>
      <c r="L17" s="118"/>
      <c r="M17" s="119"/>
      <c r="N17" s="108"/>
      <c r="O17" s="38">
        <f>IF($E17="","",VLOOKUP($E17,'[3]Prep Sorteo'!$A$7:$M$71,10,FALSE))</f>
        <v>68</v>
      </c>
      <c r="P17" s="109" t="e">
        <f>jugador($F17)</f>
        <v>#NAME?</v>
      </c>
    </row>
    <row r="18" spans="1:16" s="110" customFormat="1" ht="18" customHeight="1">
      <c r="A18" s="111"/>
      <c r="B18" s="112"/>
      <c r="C18" s="113"/>
      <c r="D18" s="113"/>
      <c r="E18" s="114"/>
      <c r="F18" s="115"/>
      <c r="G18" s="116" t="s">
        <v>46</v>
      </c>
      <c r="H18" s="117" t="e">
        <f>IF(G18=P17,B17,B19)</f>
        <v>#NAME?</v>
      </c>
      <c r="I18" s="124"/>
      <c r="J18" s="129"/>
      <c r="K18" s="124"/>
      <c r="L18" s="118"/>
      <c r="M18" s="119"/>
      <c r="N18" s="108"/>
      <c r="O18" s="47"/>
      <c r="P18" s="109"/>
    </row>
    <row r="19" spans="1:16" s="110" customFormat="1" ht="18" customHeight="1">
      <c r="A19" s="111">
        <v>6</v>
      </c>
      <c r="B19" s="31">
        <f>IF($E19="","",VLOOKUP($E19,'[3]Prep Sorteo'!$A$7:$M$70,4,FALSE))</f>
      </c>
      <c r="C19" s="32">
        <f>IF($E19="","",VLOOKUP($E19,'[3]Prep Sorteo'!$A$7:$M$70,9,FALSE))</f>
      </c>
      <c r="D19" s="32">
        <f>IF($E19="","",VLOOKUP($E19,'[3]Prep Sorteo'!$A$7:$M$70,11,FALSE))</f>
      </c>
      <c r="E19" s="33"/>
      <c r="F19" s="48" t="str">
        <f>IF(ISBLANK($E19),"Bye",IF(VLOOKUP($E19,'[3]Prep Sorteo'!$A$7:$M$70,2,FALSE)="ZZZ","",CONCATENATE(VLOOKUP($E19,'[3]Prep Sorteo'!$A$7:$M$70,2,FALSE),", ",VLOOKUP($E19,'[3]Prep Sorteo'!$A$7:$M$70,3,FALSE))))</f>
        <v>Bye</v>
      </c>
      <c r="G19" s="120"/>
      <c r="H19" s="133"/>
      <c r="I19" s="127" t="str">
        <f>I12</f>
        <v>MUÑOZ J.</v>
      </c>
      <c r="J19" s="129"/>
      <c r="K19" s="124"/>
      <c r="L19" s="118"/>
      <c r="M19" s="119"/>
      <c r="N19" s="108"/>
      <c r="O19" s="38">
        <f>IF($E19="","",VLOOKUP($E19,'[3]Prep Sorteo'!$A$7:$M$71,10,FALSE))</f>
      </c>
      <c r="P19" s="109" t="e">
        <f>jugador($F19)</f>
        <v>#NAME?</v>
      </c>
    </row>
    <row r="20" spans="1:16" s="110" customFormat="1" ht="18" customHeight="1">
      <c r="A20" s="111"/>
      <c r="B20" s="112"/>
      <c r="C20" s="113"/>
      <c r="D20" s="113"/>
      <c r="E20" s="122"/>
      <c r="F20" s="123"/>
      <c r="G20" s="124"/>
      <c r="H20" s="133"/>
      <c r="I20" s="130" t="s">
        <v>83</v>
      </c>
      <c r="J20" s="126" t="e">
        <f>IF(I20=G18,H18,H22)</f>
        <v>#NAME?</v>
      </c>
      <c r="K20" s="124"/>
      <c r="L20" s="118"/>
      <c r="M20" s="119"/>
      <c r="N20" s="108"/>
      <c r="O20" s="47"/>
      <c r="P20" s="109"/>
    </row>
    <row r="21" spans="1:16" s="110" customFormat="1" ht="18" customHeight="1">
      <c r="A21" s="111">
        <v>7</v>
      </c>
      <c r="B21" s="31">
        <f>IF($E21="","",VLOOKUP($E21,'[3]Prep Sorteo'!$A$7:$M$70,4,FALSE))</f>
        <v>5972709</v>
      </c>
      <c r="C21" s="32">
        <f>IF($E21="","",VLOOKUP($E21,'[3]Prep Sorteo'!$A$7:$M$70,9,FALSE))</f>
        <v>0</v>
      </c>
      <c r="D21" s="32">
        <f>IF($E21="","",VLOOKUP($E21,'[3]Prep Sorteo'!$A$7:$M$70,11,FALSE))</f>
        <v>0</v>
      </c>
      <c r="E21" s="33">
        <v>8</v>
      </c>
      <c r="F21" s="34" t="str">
        <f>IF(ISBLANK($E21),"Bye",IF(VLOOKUP($E21,'[3]Prep Sorteo'!$A$7:$M$70,2,FALSE)="ZZZ","",CONCATENATE(VLOOKUP($E21,'[3]Prep Sorteo'!$A$7:$M$70,2,FALSE),", ",VLOOKUP($E21,'[3]Prep Sorteo'!$A$7:$M$70,3,FALSE))))</f>
        <v>RYAN, SAMUEL</v>
      </c>
      <c r="G21" s="127" t="str">
        <f>G18</f>
        <v>BOVER R.</v>
      </c>
      <c r="H21" s="134"/>
      <c r="I21" s="118" t="s">
        <v>99</v>
      </c>
      <c r="J21" s="118"/>
      <c r="K21" s="124"/>
      <c r="L21" s="118"/>
      <c r="M21" s="119"/>
      <c r="N21" s="108"/>
      <c r="O21" s="38">
        <f>IF($E21="","",VLOOKUP($E21,'[3]Prep Sorteo'!$A$7:$M$71,10,FALSE))</f>
        <v>21</v>
      </c>
      <c r="P21" s="109" t="e">
        <f>jugador($F21)</f>
        <v>#NAME?</v>
      </c>
    </row>
    <row r="22" spans="1:16" s="110" customFormat="1" ht="18" customHeight="1">
      <c r="A22" s="111"/>
      <c r="B22" s="112"/>
      <c r="C22" s="113"/>
      <c r="D22" s="113"/>
      <c r="E22" s="122"/>
      <c r="F22" s="115"/>
      <c r="G22" s="148" t="s">
        <v>83</v>
      </c>
      <c r="H22" s="135" t="e">
        <f>IF(G22=P21,B21,B23)</f>
        <v>#NAME?</v>
      </c>
      <c r="I22" s="118"/>
      <c r="J22" s="118"/>
      <c r="K22" s="124"/>
      <c r="L22" s="118"/>
      <c r="M22" s="119"/>
      <c r="N22" s="108"/>
      <c r="O22" s="47"/>
      <c r="P22" s="109"/>
    </row>
    <row r="23" spans="1:16" s="110" customFormat="1" ht="18" customHeight="1">
      <c r="A23" s="111">
        <v>8</v>
      </c>
      <c r="B23" s="31">
        <f>IF($E23="","",VLOOKUP($E23,'[3]Prep Sorteo'!$A$7:$M$70,4,FALSE))</f>
        <v>5921417</v>
      </c>
      <c r="C23" s="32">
        <f>IF($E23="","",VLOOKUP($E23,'[3]Prep Sorteo'!$A$7:$M$70,9,FALSE))</f>
        <v>5378</v>
      </c>
      <c r="D23" s="32">
        <f>IF($E23="","",VLOOKUP($E23,'[3]Prep Sorteo'!$A$7:$M$70,11,FALSE))</f>
        <v>0</v>
      </c>
      <c r="E23" s="33">
        <v>5</v>
      </c>
      <c r="F23" s="48" t="str">
        <f>IF(ISBLANK($E23),"Bye",IF(VLOOKUP($E23,'[3]Prep Sorteo'!$A$7:$M$70,2,FALSE)="ZZZ","",CONCATENATE(VLOOKUP($E23,'[3]Prep Sorteo'!$A$7:$M$70,2,FALSE),", ",VLOOKUP($E23,'[3]Prep Sorteo'!$A$7:$M$70,3,FALSE))))</f>
        <v>LLOMPART SERRA, MARTI</v>
      </c>
      <c r="G23" s="118" t="s">
        <v>84</v>
      </c>
      <c r="H23" s="121"/>
      <c r="I23" s="118"/>
      <c r="J23" s="118"/>
      <c r="K23" s="124"/>
      <c r="L23" s="118"/>
      <c r="M23" s="119"/>
      <c r="N23" s="108"/>
      <c r="O23" s="38">
        <f>IF($E23="","",VLOOKUP($E23,'[3]Prep Sorteo'!$A$7:$M$71,10,FALSE))</f>
        <v>48</v>
      </c>
      <c r="P23" s="109" t="e">
        <f>jugador($F23)</f>
        <v>#NAME?</v>
      </c>
    </row>
    <row r="24" spans="1:16" s="110" customFormat="1" ht="18" customHeight="1">
      <c r="A24" s="111"/>
      <c r="B24" s="112"/>
      <c r="C24" s="113"/>
      <c r="D24" s="113"/>
      <c r="E24" s="122"/>
      <c r="F24" s="123"/>
      <c r="G24" s="119"/>
      <c r="H24" s="132"/>
      <c r="I24" s="118"/>
      <c r="J24" s="118"/>
      <c r="K24" s="136" t="str">
        <f>IF(G6="Femenino","Campeona :","Campeón :")</f>
        <v>Campeón :</v>
      </c>
      <c r="L24" s="137"/>
      <c r="M24" s="125" t="s">
        <v>52</v>
      </c>
      <c r="N24" s="59" t="e">
        <f>IF(M24=K16,L16,L32)</f>
        <v>#NAME?</v>
      </c>
      <c r="O24" s="61"/>
      <c r="P24" s="138"/>
    </row>
    <row r="25" spans="1:16" s="110" customFormat="1" ht="18" customHeight="1">
      <c r="A25" s="111">
        <v>9</v>
      </c>
      <c r="B25" s="31">
        <f>IF($E25="","",VLOOKUP($E25,'[3]Prep Sorteo'!$A$7:$M$70,4,FALSE))</f>
        <v>5966603</v>
      </c>
      <c r="C25" s="32">
        <f>IF($E25="","",VLOOKUP($E25,'[3]Prep Sorteo'!$A$7:$M$70,9,FALSE))</f>
        <v>0</v>
      </c>
      <c r="D25" s="32">
        <f>IF($E25="","",VLOOKUP($E25,'[3]Prep Sorteo'!$A$7:$M$70,11,FALSE))</f>
        <v>0</v>
      </c>
      <c r="E25" s="33">
        <v>12</v>
      </c>
      <c r="F25" s="34" t="str">
        <f>IF(ISBLANK($E25),"Bye",IF(VLOOKUP($E25,'[3]Prep Sorteo'!$A$7:$M$70,2,FALSE)="ZZZ","",CONCATENATE(VLOOKUP($E25,'[3]Prep Sorteo'!$A$7:$M$70,2,FALSE),", ",VLOOKUP($E25,'[3]Prep Sorteo'!$A$7:$M$70,3,FALSE))))</f>
        <v>CUBERO SALAS, MANUEL</v>
      </c>
      <c r="G25" s="119"/>
      <c r="H25" s="132"/>
      <c r="I25" s="118"/>
      <c r="J25" s="118"/>
      <c r="K25" s="124"/>
      <c r="L25" s="118"/>
      <c r="M25" s="118" t="s">
        <v>110</v>
      </c>
      <c r="N25" s="108"/>
      <c r="O25" s="38">
        <f>IF($E25="","",VLOOKUP($E25,'[3]Prep Sorteo'!$A$7:$M$71,10,FALSE))</f>
        <v>0</v>
      </c>
      <c r="P25" s="109" t="e">
        <f>jugador($F25)</f>
        <v>#NAME?</v>
      </c>
    </row>
    <row r="26" spans="1:16" s="110" customFormat="1" ht="18" customHeight="1">
      <c r="A26" s="111"/>
      <c r="B26" s="112"/>
      <c r="C26" s="113"/>
      <c r="D26" s="113"/>
      <c r="E26" s="122"/>
      <c r="F26" s="115"/>
      <c r="G26" s="118" t="s">
        <v>85</v>
      </c>
      <c r="H26" s="117" t="e">
        <f>IF(G26=P25,B25,B27)</f>
        <v>#NAME?</v>
      </c>
      <c r="I26" s="118"/>
      <c r="J26" s="118"/>
      <c r="K26" s="124"/>
      <c r="L26" s="118"/>
      <c r="M26" s="119"/>
      <c r="N26" s="108"/>
      <c r="O26" s="47"/>
      <c r="P26" s="138"/>
    </row>
    <row r="27" spans="1:16" s="110" customFormat="1" ht="18" customHeight="1">
      <c r="A27" s="111">
        <v>10</v>
      </c>
      <c r="B27" s="31">
        <f>IF($E27="","",VLOOKUP($E27,'[3]Prep Sorteo'!$A$7:$M$70,4,FALSE))</f>
        <v>5942794</v>
      </c>
      <c r="C27" s="32">
        <f>IF($E27="","",VLOOKUP($E27,'[3]Prep Sorteo'!$A$7:$M$70,9,FALSE))</f>
        <v>16208</v>
      </c>
      <c r="D27" s="32">
        <f>IF($E27="","",VLOOKUP($E27,'[3]Prep Sorteo'!$A$7:$M$70,11,FALSE))</f>
        <v>0</v>
      </c>
      <c r="E27" s="33">
        <v>10</v>
      </c>
      <c r="F27" s="48" t="str">
        <f>IF(ISBLANK($E27),"Bye",IF(VLOOKUP($E27,'[3]Prep Sorteo'!$A$7:$M$70,2,FALSE)="ZZZ","",CONCATENATE(VLOOKUP($E27,'[3]Prep Sorteo'!$A$7:$M$70,2,FALSE),", ",VLOOKUP($E27,'[3]Prep Sorteo'!$A$7:$M$70,3,FALSE))))</f>
        <v>FERNANDEZ BESTARD, PAU</v>
      </c>
      <c r="G27" s="120" t="s">
        <v>86</v>
      </c>
      <c r="H27" s="121"/>
      <c r="I27" s="118"/>
      <c r="J27" s="118"/>
      <c r="K27" s="124"/>
      <c r="L27" s="118"/>
      <c r="M27" s="119"/>
      <c r="N27" s="108"/>
      <c r="O27" s="38">
        <f>IF($E27="","",VLOOKUP($E27,'[3]Prep Sorteo'!$A$7:$M$71,10,FALSE))</f>
        <v>2</v>
      </c>
      <c r="P27" s="109" t="e">
        <f>jugador($F27)</f>
        <v>#NAME?</v>
      </c>
    </row>
    <row r="28" spans="1:16" s="110" customFormat="1" ht="18" customHeight="1">
      <c r="A28" s="111"/>
      <c r="B28" s="112"/>
      <c r="C28" s="113"/>
      <c r="D28" s="113"/>
      <c r="E28" s="122"/>
      <c r="F28" s="123"/>
      <c r="G28" s="124"/>
      <c r="H28" s="121"/>
      <c r="I28" s="125" t="s">
        <v>53</v>
      </c>
      <c r="J28" s="126" t="e">
        <f>IF(I28=G26,H26,H30)</f>
        <v>#NAME?</v>
      </c>
      <c r="K28" s="124"/>
      <c r="L28" s="118"/>
      <c r="M28" s="119"/>
      <c r="N28" s="108"/>
      <c r="O28" s="47"/>
      <c r="P28" s="138"/>
    </row>
    <row r="29" spans="1:16" s="110" customFormat="1" ht="18" customHeight="1">
      <c r="A29" s="111">
        <v>11</v>
      </c>
      <c r="B29" s="31">
        <f>IF($E29="","",VLOOKUP($E29,'[3]Prep Sorteo'!$A$7:$M$70,4,FALSE))</f>
      </c>
      <c r="C29" s="32">
        <f>IF($E29="","",VLOOKUP($E29,'[3]Prep Sorteo'!$A$7:$M$70,9,FALSE))</f>
      </c>
      <c r="D29" s="32">
        <f>IF($E29="","",VLOOKUP($E29,'[3]Prep Sorteo'!$A$7:$M$70,11,FALSE))</f>
      </c>
      <c r="E29" s="33"/>
      <c r="F29" s="34" t="str">
        <f>IF(ISBLANK($E29),"Bye",IF(VLOOKUP($E29,'[3]Prep Sorteo'!$A$7:$M$70,2,FALSE)="ZZZ","",CONCATENATE(VLOOKUP($E29,'[3]Prep Sorteo'!$A$7:$M$70,2,FALSE),", ",VLOOKUP($E29,'[3]Prep Sorteo'!$A$7:$M$70,3,FALSE))))</f>
        <v>Bye</v>
      </c>
      <c r="G29" s="127" t="str">
        <f>G26</f>
        <v>CUBERO M.</v>
      </c>
      <c r="H29" s="128"/>
      <c r="I29" s="120" t="s">
        <v>90</v>
      </c>
      <c r="J29" s="129"/>
      <c r="K29" s="124"/>
      <c r="L29" s="118"/>
      <c r="M29" s="119"/>
      <c r="N29" s="108"/>
      <c r="O29" s="38">
        <f>IF($E29="","",VLOOKUP($E29,'[3]Prep Sorteo'!$A$7:$M$71,10,FALSE))</f>
      </c>
      <c r="P29" s="109" t="e">
        <f>jugador($F29)</f>
        <v>#NAME?</v>
      </c>
    </row>
    <row r="30" spans="1:16" s="110" customFormat="1" ht="18" customHeight="1">
      <c r="A30" s="111"/>
      <c r="B30" s="112"/>
      <c r="C30" s="113"/>
      <c r="D30" s="113"/>
      <c r="E30" s="114"/>
      <c r="F30" s="115"/>
      <c r="G30" s="130" t="s">
        <v>53</v>
      </c>
      <c r="H30" s="131" t="e">
        <f>IF(G30=P29,B29,B31)</f>
        <v>#NAME?</v>
      </c>
      <c r="I30" s="124"/>
      <c r="J30" s="129"/>
      <c r="K30" s="124"/>
      <c r="L30" s="118"/>
      <c r="M30" s="119"/>
      <c r="N30" s="108"/>
      <c r="O30" s="47"/>
      <c r="P30" s="138"/>
    </row>
    <row r="31" spans="1:16" s="110" customFormat="1" ht="18" customHeight="1">
      <c r="A31" s="106">
        <v>12</v>
      </c>
      <c r="B31" s="31">
        <f>IF($E31="","",VLOOKUP($E31,'[3]Prep Sorteo'!$A$7:$M$70,4,FALSE))</f>
        <v>5976272</v>
      </c>
      <c r="C31" s="32">
        <f>IF($E31="","",VLOOKUP($E31,'[3]Prep Sorteo'!$A$7:$M$70,9,FALSE))</f>
        <v>4087</v>
      </c>
      <c r="D31" s="32" t="str">
        <f>IF($E31="","",VLOOKUP($E31,'[3]Prep Sorteo'!$A$7:$M$70,11,FALSE))</f>
        <v>WC</v>
      </c>
      <c r="E31" s="33">
        <v>3</v>
      </c>
      <c r="F31" s="48" t="str">
        <f>IF(ISBLANK($E31),"Bye",IF(VLOOKUP($E31,'[3]Prep Sorteo'!$A$7:$M$70,2,FALSE)="ZZZ","",CONCATENATE(VLOOKUP($E31,'[3]Prep Sorteo'!$A$7:$M$70,2,FALSE),", ",VLOOKUP($E31,'[3]Prep Sorteo'!$A$7:$M$70,3,FALSE))))</f>
        <v>SALOM MUNAR, MATEO</v>
      </c>
      <c r="G31" s="118"/>
      <c r="H31" s="121"/>
      <c r="I31" s="124"/>
      <c r="J31" s="129"/>
      <c r="K31" s="127" t="str">
        <f>K16</f>
        <v>MUÑOZ J.</v>
      </c>
      <c r="L31" s="134"/>
      <c r="M31" s="119"/>
      <c r="N31" s="108"/>
      <c r="O31" s="38">
        <f>IF($E31="","",VLOOKUP($E31,'[3]Prep Sorteo'!$A$7:$M$71,10,FALSE))</f>
        <v>71</v>
      </c>
      <c r="P31" s="109" t="e">
        <f>jugador($F31)</f>
        <v>#NAME?</v>
      </c>
    </row>
    <row r="32" spans="1:16" s="110" customFormat="1" ht="18" customHeight="1">
      <c r="A32" s="111"/>
      <c r="B32" s="112"/>
      <c r="C32" s="113"/>
      <c r="D32" s="113"/>
      <c r="E32" s="114"/>
      <c r="F32" s="123"/>
      <c r="G32" s="119"/>
      <c r="H32" s="132"/>
      <c r="I32" s="124"/>
      <c r="J32" s="129"/>
      <c r="K32" s="130" t="s">
        <v>53</v>
      </c>
      <c r="L32" s="129" t="e">
        <f>IF(K32=I28,J28,J36)</f>
        <v>#NAME?</v>
      </c>
      <c r="M32" s="118"/>
      <c r="N32" s="108"/>
      <c r="O32" s="47"/>
      <c r="P32" s="138"/>
    </row>
    <row r="33" spans="1:16" s="110" customFormat="1" ht="18" customHeight="1">
      <c r="A33" s="111">
        <v>13</v>
      </c>
      <c r="B33" s="31">
        <f>IF($E33="","",VLOOKUP($E33,'[3]Prep Sorteo'!$A$7:$M$70,4,FALSE))</f>
        <v>5942752</v>
      </c>
      <c r="C33" s="32">
        <f>IF($E33="","",VLOOKUP($E33,'[3]Prep Sorteo'!$A$7:$M$70,9,FALSE))</f>
        <v>9073</v>
      </c>
      <c r="D33" s="32">
        <f>IF($E33="","",VLOOKUP($E33,'[3]Prep Sorteo'!$A$7:$M$70,11,FALSE))</f>
        <v>0</v>
      </c>
      <c r="E33" s="33">
        <v>9</v>
      </c>
      <c r="F33" s="34" t="str">
        <f>IF(ISBLANK($E33),"Bye",IF(VLOOKUP($E33,'[3]Prep Sorteo'!$A$7:$M$70,2,FALSE)="ZZZ","",CONCATENATE(VLOOKUP($E33,'[3]Prep Sorteo'!$A$7:$M$70,2,FALSE),", ",VLOOKUP($E33,'[3]Prep Sorteo'!$A$7:$M$70,3,FALSE))))</f>
        <v>PONS BESTARD, ANDREU</v>
      </c>
      <c r="G33" s="119"/>
      <c r="H33" s="132"/>
      <c r="I33" s="124"/>
      <c r="J33" s="129"/>
      <c r="K33" s="118" t="s">
        <v>106</v>
      </c>
      <c r="L33" s="118"/>
      <c r="M33" s="119"/>
      <c r="N33" s="108"/>
      <c r="O33" s="38">
        <f>IF($E33="","",VLOOKUP($E33,'[3]Prep Sorteo'!$A$7:$M$71,10,FALSE))</f>
        <v>18</v>
      </c>
      <c r="P33" s="109" t="e">
        <f>jugador($F33)</f>
        <v>#NAME?</v>
      </c>
    </row>
    <row r="34" spans="1:16" s="110" customFormat="1" ht="18" customHeight="1">
      <c r="A34" s="111"/>
      <c r="B34" s="112"/>
      <c r="C34" s="113"/>
      <c r="D34" s="113"/>
      <c r="E34" s="122"/>
      <c r="F34" s="115"/>
      <c r="G34" s="119" t="s">
        <v>87</v>
      </c>
      <c r="H34" s="117" t="e">
        <f>IF(G34=P33,B33,B35)</f>
        <v>#NAME?</v>
      </c>
      <c r="I34" s="124"/>
      <c r="J34" s="129"/>
      <c r="K34" s="119"/>
      <c r="L34" s="119"/>
      <c r="M34" s="119"/>
      <c r="N34" s="108"/>
      <c r="O34" s="47"/>
      <c r="P34" s="138"/>
    </row>
    <row r="35" spans="1:16" s="110" customFormat="1" ht="18" customHeight="1">
      <c r="A35" s="111">
        <v>14</v>
      </c>
      <c r="B35" s="31">
        <f>IF($E35="","",VLOOKUP($E35,'[3]Prep Sorteo'!$A$7:$M$70,4,FALSE))</f>
        <v>5965647</v>
      </c>
      <c r="C35" s="32">
        <f>IF($E35="","",VLOOKUP($E35,'[3]Prep Sorteo'!$A$7:$M$70,9,FALSE))</f>
        <v>7330</v>
      </c>
      <c r="D35" s="32">
        <f>IF($E35="","",VLOOKUP($E35,'[3]Prep Sorteo'!$A$7:$M$70,11,FALSE))</f>
        <v>0</v>
      </c>
      <c r="E35" s="33">
        <v>6</v>
      </c>
      <c r="F35" s="48" t="str">
        <f>IF(ISBLANK($E35),"Bye",IF(VLOOKUP($E35,'[3]Prep Sorteo'!$A$7:$M$70,2,FALSE)="ZZZ","",CONCATENATE(VLOOKUP($E35,'[3]Prep Sorteo'!$A$7:$M$70,2,FALSE),", ",VLOOKUP($E35,'[3]Prep Sorteo'!$A$7:$M$70,3,FALSE))))</f>
        <v>VALLS ALEMANY, PAU</v>
      </c>
      <c r="G35" s="120" t="s">
        <v>88</v>
      </c>
      <c r="H35" s="133"/>
      <c r="I35" s="127" t="str">
        <f>I28</f>
        <v>SALOM M.</v>
      </c>
      <c r="J35" s="129"/>
      <c r="K35" s="119"/>
      <c r="L35" s="119"/>
      <c r="M35" s="119"/>
      <c r="N35" s="108"/>
      <c r="O35" s="38">
        <f>IF($E35="","",VLOOKUP($E35,'[3]Prep Sorteo'!$A$7:$M$71,10,FALSE))</f>
        <v>28</v>
      </c>
      <c r="P35" s="109" t="e">
        <f>jugador($F35)</f>
        <v>#NAME?</v>
      </c>
    </row>
    <row r="36" spans="1:16" s="110" customFormat="1" ht="18" customHeight="1">
      <c r="A36" s="111"/>
      <c r="B36" s="112"/>
      <c r="C36" s="113"/>
      <c r="D36" s="113"/>
      <c r="E36" s="122"/>
      <c r="F36" s="123"/>
      <c r="G36" s="124"/>
      <c r="H36" s="133"/>
      <c r="I36" s="130" t="s">
        <v>54</v>
      </c>
      <c r="J36" s="126" t="e">
        <f>IF(I36=G34,H34,H38)</f>
        <v>#NAME?</v>
      </c>
      <c r="K36" s="118"/>
      <c r="L36" s="118"/>
      <c r="M36" s="119"/>
      <c r="N36" s="108"/>
      <c r="O36" s="47"/>
      <c r="P36" s="138"/>
    </row>
    <row r="37" spans="1:16" s="110" customFormat="1" ht="18" customHeight="1">
      <c r="A37" s="111">
        <v>15</v>
      </c>
      <c r="B37" s="31">
        <f>IF($E37="","",VLOOKUP($E37,'[3]Prep Sorteo'!$A$7:$M$70,4,FALSE))</f>
      </c>
      <c r="C37" s="32">
        <f>IF($E37="","",VLOOKUP($E37,'[3]Prep Sorteo'!$A$7:$M$70,9,FALSE))</f>
      </c>
      <c r="D37" s="32">
        <f>IF($E37="","",VLOOKUP($E37,'[3]Prep Sorteo'!$A$7:$M$70,11,FALSE))</f>
      </c>
      <c r="E37" s="33"/>
      <c r="F37" s="34" t="str">
        <f>IF(ISBLANK($E37),"Bye",IF(VLOOKUP($E37,'[3]Prep Sorteo'!$A$7:$M$70,2,FALSE)="ZZZ","",CONCATENATE(VLOOKUP($E37,'[3]Prep Sorteo'!$A$7:$M$70,2,FALSE),", ",VLOOKUP($E37,'[3]Prep Sorteo'!$A$7:$M$70,3,FALSE))))</f>
        <v>Bye</v>
      </c>
      <c r="G37" s="127" t="str">
        <f>G34</f>
        <v>VALLS P.</v>
      </c>
      <c r="H37" s="134"/>
      <c r="I37" s="118" t="s">
        <v>89</v>
      </c>
      <c r="J37" s="118"/>
      <c r="K37" s="118"/>
      <c r="L37" s="118"/>
      <c r="M37" s="119"/>
      <c r="N37" s="108"/>
      <c r="O37" s="38">
        <f>IF($E37="","",VLOOKUP($E37,'[3]Prep Sorteo'!$A$7:$M$71,10,FALSE))</f>
      </c>
      <c r="P37" s="109" t="e">
        <f>jugador($F37)</f>
        <v>#NAME?</v>
      </c>
    </row>
    <row r="38" spans="1:16" s="110" customFormat="1" ht="18" customHeight="1">
      <c r="A38" s="111"/>
      <c r="B38" s="112"/>
      <c r="C38" s="113"/>
      <c r="D38" s="113"/>
      <c r="E38" s="114"/>
      <c r="F38" s="115"/>
      <c r="G38" s="130" t="s">
        <v>54</v>
      </c>
      <c r="H38" s="135" t="e">
        <f>IF(G38=P37,B37,B39)</f>
        <v>#NAME?</v>
      </c>
      <c r="I38" s="118"/>
      <c r="J38" s="118"/>
      <c r="K38" s="118"/>
      <c r="L38" s="118"/>
      <c r="M38" s="119"/>
      <c r="N38" s="108"/>
      <c r="O38" s="47"/>
      <c r="P38" s="138"/>
    </row>
    <row r="39" spans="1:16" s="110" customFormat="1" ht="18" customHeight="1">
      <c r="A39" s="106">
        <v>16</v>
      </c>
      <c r="B39" s="31">
        <f>IF($E39="","",VLOOKUP($E39,'[3]Prep Sorteo'!$A$7:$M$70,4,FALSE))</f>
        <v>5902954</v>
      </c>
      <c r="C39" s="32">
        <f>IF($E39="","",VLOOKUP($E39,'[3]Prep Sorteo'!$A$7:$M$70,9,FALSE))</f>
        <v>2347</v>
      </c>
      <c r="D39" s="32">
        <f>IF($E39="","",VLOOKUP($E39,'[3]Prep Sorteo'!$A$7:$M$70,11,FALSE))</f>
        <v>0</v>
      </c>
      <c r="E39" s="33">
        <v>2</v>
      </c>
      <c r="F39" s="48" t="str">
        <f>IF(ISBLANK($E39),"Bye",IF(VLOOKUP($E39,'[3]Prep Sorteo'!$A$7:$M$70,2,FALSE)="ZZZ","",CONCATENATE(VLOOKUP($E39,'[3]Prep Sorteo'!$A$7:$M$70,2,FALSE),", ",VLOOKUP($E39,'[3]Prep Sorteo'!$A$7:$M$70,3,FALSE))))</f>
        <v>JAUME RAMIS, FRANCESC</v>
      </c>
      <c r="G39" s="139"/>
      <c r="H39" s="139"/>
      <c r="I39" s="139"/>
      <c r="J39" s="139"/>
      <c r="K39" s="139"/>
      <c r="L39" s="139"/>
      <c r="M39" s="114"/>
      <c r="N39" s="108"/>
      <c r="O39" s="38">
        <f>IF($E39="","",VLOOKUP($E39,'[3]Prep Sorteo'!$A$7:$M$71,10,FALSE))</f>
        <v>137</v>
      </c>
      <c r="P39" s="109" t="e">
        <f>jugador($F39)</f>
        <v>#NAME?</v>
      </c>
    </row>
    <row r="40" spans="1:16" ht="13.5" thickBot="1">
      <c r="A40" s="154" t="s">
        <v>33</v>
      </c>
      <c r="B40" s="154"/>
      <c r="C40" s="140"/>
      <c r="D40" s="140"/>
      <c r="E40" s="140"/>
      <c r="F40" s="140"/>
      <c r="G40" s="141"/>
      <c r="H40" s="141"/>
      <c r="I40" s="141"/>
      <c r="J40" s="141"/>
      <c r="K40" s="141"/>
      <c r="L40" s="141"/>
      <c r="M40" s="141"/>
      <c r="O40" s="110"/>
      <c r="P40" s="37"/>
    </row>
    <row r="41" spans="1:14" s="71" customFormat="1" ht="9" customHeight="1">
      <c r="A41" s="155" t="s">
        <v>34</v>
      </c>
      <c r="B41" s="156"/>
      <c r="C41" s="156"/>
      <c r="D41" s="157"/>
      <c r="E41" s="68" t="s">
        <v>35</v>
      </c>
      <c r="F41" s="69" t="s">
        <v>36</v>
      </c>
      <c r="G41" s="158" t="s">
        <v>37</v>
      </c>
      <c r="H41" s="159"/>
      <c r="I41" s="160"/>
      <c r="J41" s="70"/>
      <c r="K41" s="159" t="s">
        <v>38</v>
      </c>
      <c r="L41" s="159"/>
      <c r="M41" s="161"/>
      <c r="N41" s="144"/>
    </row>
    <row r="42" spans="1:14" s="71" customFormat="1" ht="9" customHeight="1" thickBot="1">
      <c r="A42" s="162" t="s">
        <v>55</v>
      </c>
      <c r="B42" s="163"/>
      <c r="C42" s="163"/>
      <c r="D42" s="164"/>
      <c r="E42" s="72">
        <v>1</v>
      </c>
      <c r="F42" s="73" t="str">
        <f>F9</f>
        <v>MUÑOZ SBERT, JOAN</v>
      </c>
      <c r="G42" s="165"/>
      <c r="H42" s="166"/>
      <c r="I42" s="167"/>
      <c r="J42" s="74"/>
      <c r="K42" s="166"/>
      <c r="L42" s="166"/>
      <c r="M42" s="168"/>
      <c r="N42" s="144"/>
    </row>
    <row r="43" spans="1:14" s="71" customFormat="1" ht="9" customHeight="1">
      <c r="A43" s="169" t="s">
        <v>39</v>
      </c>
      <c r="B43" s="170"/>
      <c r="C43" s="170"/>
      <c r="D43" s="171"/>
      <c r="E43" s="75">
        <v>2</v>
      </c>
      <c r="F43" s="76" t="str">
        <f>F39</f>
        <v>JAUME RAMIS, FRANCESC</v>
      </c>
      <c r="G43" s="165"/>
      <c r="H43" s="166"/>
      <c r="I43" s="167"/>
      <c r="J43" s="74"/>
      <c r="K43" s="166"/>
      <c r="L43" s="166"/>
      <c r="M43" s="168"/>
      <c r="N43" s="144"/>
    </row>
    <row r="44" spans="1:14" s="71" customFormat="1" ht="9" customHeight="1" thickBot="1">
      <c r="A44" s="172" t="s">
        <v>56</v>
      </c>
      <c r="B44" s="173"/>
      <c r="C44" s="173"/>
      <c r="D44" s="174"/>
      <c r="E44" s="75">
        <v>3</v>
      </c>
      <c r="F44" s="76" t="str">
        <f>IF($E$17=3,$F$17,IF($E$31=3,$F$31,""))</f>
        <v>SALOM MUNAR, MATEO</v>
      </c>
      <c r="G44" s="165"/>
      <c r="H44" s="166"/>
      <c r="I44" s="167"/>
      <c r="J44" s="74"/>
      <c r="K44" s="166"/>
      <c r="L44" s="166"/>
      <c r="M44" s="168"/>
      <c r="N44" s="144"/>
    </row>
    <row r="45" spans="1:14" s="71" customFormat="1" ht="9" customHeight="1">
      <c r="A45" s="155" t="s">
        <v>40</v>
      </c>
      <c r="B45" s="156"/>
      <c r="C45" s="156"/>
      <c r="D45" s="157"/>
      <c r="E45" s="75">
        <v>4</v>
      </c>
      <c r="F45" s="76" t="str">
        <f>IF($E$17=4,$F$17,IF($E$31=4,$F$31,""))</f>
        <v>BOVER LLABRES, RAMON</v>
      </c>
      <c r="G45" s="165"/>
      <c r="H45" s="166"/>
      <c r="I45" s="167"/>
      <c r="J45" s="74"/>
      <c r="K45" s="166"/>
      <c r="L45" s="166"/>
      <c r="M45" s="168"/>
      <c r="N45" s="144"/>
    </row>
    <row r="46" spans="1:14" s="71" customFormat="1" ht="9" customHeight="1" thickBot="1">
      <c r="A46" s="175"/>
      <c r="B46" s="176"/>
      <c r="C46" s="176"/>
      <c r="D46" s="177"/>
      <c r="E46" s="77"/>
      <c r="F46" s="78"/>
      <c r="G46" s="165"/>
      <c r="H46" s="166"/>
      <c r="I46" s="167"/>
      <c r="J46" s="74"/>
      <c r="K46" s="166"/>
      <c r="L46" s="166"/>
      <c r="M46" s="168"/>
      <c r="N46" s="144"/>
    </row>
    <row r="47" spans="1:14" s="71" customFormat="1" ht="9" customHeight="1">
      <c r="A47" s="155" t="s">
        <v>41</v>
      </c>
      <c r="B47" s="156"/>
      <c r="C47" s="156"/>
      <c r="D47" s="157"/>
      <c r="E47" s="77"/>
      <c r="F47" s="78"/>
      <c r="G47" s="165"/>
      <c r="H47" s="166"/>
      <c r="I47" s="167"/>
      <c r="J47" s="74"/>
      <c r="K47" s="166"/>
      <c r="L47" s="166"/>
      <c r="M47" s="168"/>
      <c r="N47" s="144"/>
    </row>
    <row r="48" spans="1:14" s="71" customFormat="1" ht="9" customHeight="1">
      <c r="A48" s="187" t="str">
        <f>K6</f>
        <v>CATALINA MOYA MULET</v>
      </c>
      <c r="B48" s="188"/>
      <c r="C48" s="188"/>
      <c r="D48" s="189"/>
      <c r="E48" s="77"/>
      <c r="F48" s="78"/>
      <c r="G48" s="165"/>
      <c r="H48" s="166"/>
      <c r="I48" s="167"/>
      <c r="J48" s="74"/>
      <c r="K48" s="166"/>
      <c r="L48" s="166"/>
      <c r="M48" s="168"/>
      <c r="N48" s="144"/>
    </row>
    <row r="49" spans="1:14" s="71" customFormat="1" ht="9" customHeight="1" thickBot="1">
      <c r="A49" s="178">
        <f>('[3]Prep Torneo'!$E$7)</f>
        <v>5856581</v>
      </c>
      <c r="B49" s="179"/>
      <c r="C49" s="179"/>
      <c r="D49" s="180"/>
      <c r="E49" s="79"/>
      <c r="F49" s="80"/>
      <c r="G49" s="181"/>
      <c r="H49" s="182"/>
      <c r="I49" s="183"/>
      <c r="J49" s="81"/>
      <c r="K49" s="182"/>
      <c r="L49" s="182"/>
      <c r="M49" s="184"/>
      <c r="N49" s="144"/>
    </row>
    <row r="50" spans="2:14" s="71" customFormat="1" ht="12.75">
      <c r="B50" s="82" t="s">
        <v>42</v>
      </c>
      <c r="F50" s="83"/>
      <c r="G50" s="83"/>
      <c r="H50" s="83"/>
      <c r="I50" s="84"/>
      <c r="J50" s="84"/>
      <c r="K50" s="185" t="s">
        <v>43</v>
      </c>
      <c r="L50" s="185"/>
      <c r="M50" s="185"/>
      <c r="N50" s="144"/>
    </row>
    <row r="51" spans="6:14" s="71" customFormat="1" ht="12.75">
      <c r="F51" s="85" t="s">
        <v>44</v>
      </c>
      <c r="G51" s="186" t="s">
        <v>45</v>
      </c>
      <c r="H51" s="186"/>
      <c r="I51" s="186"/>
      <c r="J51" s="86"/>
      <c r="K51" s="83"/>
      <c r="L51" s="83"/>
      <c r="M51" s="84"/>
      <c r="N51" s="144"/>
    </row>
    <row r="53" ht="12.75"/>
    <row r="54" ht="12.75"/>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0" stopIfTrue="1">
      <formula>AND($E9&lt;=$M$9,$E9&gt;0,$O9&gt;0,$D9&lt;&gt;"LL",$D9&lt;&gt;"Alt")</formula>
    </cfRule>
  </conditionalFormatting>
  <dataValidations count="4">
    <dataValidation type="list" allowBlank="1" showInputMessage="1" showErrorMessage="1" sqref="G34 G14 G18 G22 G30 G10 G26 G38">
      <formula1>$P33:$P35</formula1>
    </dataValidation>
    <dataValidation type="list" allowBlank="1" showInputMessage="1" showErrorMessage="1" sqref="I20 I28 I12 I36">
      <formula1>$G21:$G22</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showGridLines="0" showZeros="0" tabSelected="1" zoomScalePageLayoutView="0" workbookViewId="0" topLeftCell="A25">
      <selection activeCell="D52" sqref="D52"/>
    </sheetView>
  </sheetViews>
  <sheetFormatPr defaultColWidth="9.140625" defaultRowHeight="12.75"/>
  <cols>
    <col min="1" max="1" width="2.7109375" style="143" bestFit="1" customWidth="1"/>
    <col min="2" max="2" width="7.57421875" style="143" bestFit="1" customWidth="1"/>
    <col min="3" max="3" width="5.28125" style="143" customWidth="1"/>
    <col min="4" max="4" width="4.00390625" style="143" customWidth="1"/>
    <col min="5" max="5" width="2.8515625" style="143" customWidth="1"/>
    <col min="6" max="6" width="24.7109375" style="143" bestFit="1" customWidth="1"/>
    <col min="7" max="7" width="13.7109375" style="145" customWidth="1"/>
    <col min="8" max="8" width="16.8515625" style="145" hidden="1" customWidth="1"/>
    <col min="9" max="9" width="13.7109375" style="145" customWidth="1"/>
    <col min="10" max="10" width="14.7109375" style="145" hidden="1" customWidth="1"/>
    <col min="11" max="11" width="13.7109375" style="145" customWidth="1"/>
    <col min="12" max="12" width="14.8515625" style="145" hidden="1" customWidth="1"/>
    <col min="13" max="13" width="13.7109375" style="145" customWidth="1"/>
    <col min="14" max="14" width="6.57421875" style="142" hidden="1" customWidth="1"/>
    <col min="15" max="15" width="9.57421875" style="143" hidden="1" customWidth="1"/>
    <col min="16" max="16" width="19.421875" style="143" hidden="1" customWidth="1"/>
    <col min="17" max="16384" width="9.140625" style="143" customWidth="1"/>
  </cols>
  <sheetData>
    <row r="1" spans="1:14" s="1" customFormat="1" ht="25.5">
      <c r="A1" s="150" t="str">
        <f>('[2]Prep Torneo'!A5)</f>
        <v>TORNEIG OPEN VERMADA</v>
      </c>
      <c r="B1" s="150"/>
      <c r="C1" s="150"/>
      <c r="D1" s="150"/>
      <c r="E1" s="150"/>
      <c r="F1" s="150"/>
      <c r="G1" s="150"/>
      <c r="H1" s="150"/>
      <c r="I1" s="150"/>
      <c r="J1" s="150"/>
      <c r="K1" s="150"/>
      <c r="L1" s="150"/>
      <c r="M1" s="150"/>
      <c r="N1" s="87"/>
    </row>
    <row r="2" spans="1:14" s="2" customFormat="1" ht="12.75">
      <c r="A2" s="151" t="s">
        <v>0</v>
      </c>
      <c r="B2" s="151"/>
      <c r="C2" s="151"/>
      <c r="D2" s="151"/>
      <c r="E2" s="151"/>
      <c r="F2" s="151"/>
      <c r="G2" s="151"/>
      <c r="H2" s="151"/>
      <c r="I2" s="151"/>
      <c r="J2" s="151"/>
      <c r="K2" s="151"/>
      <c r="L2" s="151"/>
      <c r="M2" s="151"/>
      <c r="N2" s="88"/>
    </row>
    <row r="3" spans="1:14" s="6" customFormat="1" ht="9" customHeight="1">
      <c r="A3" s="152" t="s">
        <v>1</v>
      </c>
      <c r="B3" s="152"/>
      <c r="C3" s="152"/>
      <c r="D3" s="152"/>
      <c r="E3" s="152"/>
      <c r="F3" s="3" t="s">
        <v>2</v>
      </c>
      <c r="G3" s="3" t="s">
        <v>3</v>
      </c>
      <c r="H3" s="3"/>
      <c r="I3" s="4"/>
      <c r="J3" s="4"/>
      <c r="K3" s="3" t="s">
        <v>4</v>
      </c>
      <c r="L3" s="89"/>
      <c r="M3" s="5"/>
      <c r="N3" s="90"/>
    </row>
    <row r="4" spans="1:16" s="11" customFormat="1" ht="11.25">
      <c r="A4" s="153">
        <f>('[2]Prep Torneo'!$A$7)</f>
        <v>43010</v>
      </c>
      <c r="B4" s="153"/>
      <c r="C4" s="153"/>
      <c r="D4" s="153"/>
      <c r="E4" s="153"/>
      <c r="F4" s="7" t="str">
        <f>('[2]Prep Torneo'!$B$7)</f>
        <v>ILLES BALEARS</v>
      </c>
      <c r="G4" s="8" t="str">
        <f>Ciudad</f>
        <v>BINISSALEM</v>
      </c>
      <c r="H4" s="8"/>
      <c r="I4" s="9"/>
      <c r="J4" s="9"/>
      <c r="K4" s="7" t="str">
        <f>('[2]Prep Torneo'!$D$7)</f>
        <v>TENNIS CLUB BINISSALEM</v>
      </c>
      <c r="L4" s="91"/>
      <c r="M4" s="10"/>
      <c r="N4" s="92"/>
      <c r="P4" s="93" t="str">
        <f>Habil</f>
        <v>Si</v>
      </c>
    </row>
    <row r="5" spans="1:16" s="6" customFormat="1" ht="9">
      <c r="A5" s="152" t="s">
        <v>5</v>
      </c>
      <c r="B5" s="152"/>
      <c r="C5" s="152"/>
      <c r="D5" s="152"/>
      <c r="E5" s="152"/>
      <c r="F5" s="13" t="s">
        <v>6</v>
      </c>
      <c r="G5" s="4" t="s">
        <v>7</v>
      </c>
      <c r="H5" s="4"/>
      <c r="I5" s="4"/>
      <c r="J5" s="4"/>
      <c r="K5" s="14" t="s">
        <v>8</v>
      </c>
      <c r="L5" s="94"/>
      <c r="M5" s="5"/>
      <c r="N5" s="90"/>
      <c r="P5" s="95"/>
    </row>
    <row r="6" spans="1:16" s="11" customFormat="1" ht="12" thickBot="1">
      <c r="A6" s="149" t="str">
        <f>('[2]Prep Torneo'!$A$9)</f>
        <v>NO</v>
      </c>
      <c r="B6" s="149"/>
      <c r="C6" s="149"/>
      <c r="D6" s="149"/>
      <c r="E6" s="149"/>
      <c r="F6" s="16" t="str">
        <f>('[2]Prep Torneo'!$B$9)</f>
        <v>Cadete</v>
      </c>
      <c r="G6" s="16" t="str">
        <f>('[2]Prep Torneo'!$C$9)</f>
        <v>Masculino</v>
      </c>
      <c r="H6" s="16"/>
      <c r="I6" s="17"/>
      <c r="J6" s="17"/>
      <c r="K6" s="18" t="str">
        <f>CONCATENATE('[2]Prep Torneo'!$D$9," ",'[2]Prep Torneo'!$E$9)</f>
        <v>CATALINA MOYA MULET</v>
      </c>
      <c r="L6" s="96"/>
      <c r="M6" s="10"/>
      <c r="N6" s="92"/>
      <c r="P6" s="93" t="s">
        <v>9</v>
      </c>
    </row>
    <row r="7" spans="1:16" s="24" customFormat="1" ht="9">
      <c r="A7" s="97"/>
      <c r="B7" s="21" t="s">
        <v>10</v>
      </c>
      <c r="C7" s="22" t="s">
        <v>11</v>
      </c>
      <c r="D7" s="22" t="s">
        <v>12</v>
      </c>
      <c r="E7" s="21" t="s">
        <v>13</v>
      </c>
      <c r="F7" s="22" t="str">
        <f>IF(G6="Femenino","Jugadora","Jugador")</f>
        <v>Jugador</v>
      </c>
      <c r="G7" s="22" t="s">
        <v>15</v>
      </c>
      <c r="H7" s="22"/>
      <c r="I7" s="22" t="s">
        <v>16</v>
      </c>
      <c r="J7" s="22"/>
      <c r="K7" s="22" t="s">
        <v>17</v>
      </c>
      <c r="L7" s="98"/>
      <c r="M7" s="99"/>
      <c r="N7" s="100"/>
      <c r="P7" s="101"/>
    </row>
    <row r="8" spans="1:16" s="24" customFormat="1" ht="7.5" customHeight="1">
      <c r="A8" s="102"/>
      <c r="B8" s="103"/>
      <c r="C8" s="28"/>
      <c r="D8" s="28"/>
      <c r="E8" s="104"/>
      <c r="F8" s="105"/>
      <c r="G8" s="28"/>
      <c r="H8" s="28"/>
      <c r="I8" s="28"/>
      <c r="J8" s="28"/>
      <c r="K8" s="28"/>
      <c r="L8" s="28"/>
      <c r="M8" s="28"/>
      <c r="N8" s="100"/>
      <c r="P8" s="101"/>
    </row>
    <row r="9" spans="1:16" s="110" customFormat="1" ht="18" customHeight="1">
      <c r="A9" s="106">
        <v>1</v>
      </c>
      <c r="B9" s="31">
        <f>IF($E9="","",VLOOKUP($E9,'[2]Prep Sorteo'!$A$7:$M$70,4,FALSE))</f>
        <v>5898947</v>
      </c>
      <c r="C9" s="32">
        <f>IF($E9="","",VLOOKUP($E9,'[2]Prep Sorteo'!$A$7:$M$70,9,FALSE))</f>
        <v>1208</v>
      </c>
      <c r="D9" s="32">
        <f>IF($E9="","",VLOOKUP($E9,'[2]Prep Sorteo'!$A$7:$M$70,11,FALSE))</f>
        <v>0</v>
      </c>
      <c r="E9" s="33">
        <v>1</v>
      </c>
      <c r="F9" s="34" t="str">
        <f>IF(ISBLANK($E9),"Bye",IF(VLOOKUP($E9,'[2]Prep Sorteo'!$A$7:$M$70,2,FALSE)="ZZZ","",CONCATENATE(VLOOKUP($E9,'[2]Prep Sorteo'!$A$7:$M$70,2,FALSE),", ",VLOOKUP($E9,'[2]Prep Sorteo'!$A$7:$M$70,3,FALSE))))</f>
        <v>RODRIGUEZ SIQUIER, ALEJANDRO</v>
      </c>
      <c r="G9" s="107"/>
      <c r="H9" s="107"/>
      <c r="I9" s="107"/>
      <c r="J9" s="107"/>
      <c r="K9" s="107"/>
      <c r="L9" s="107"/>
      <c r="M9" s="36">
        <f>'[2]Prep Sorteo'!G3</f>
        <v>0</v>
      </c>
      <c r="N9" s="108"/>
      <c r="O9" s="38">
        <f>IF($E9="","",VLOOKUP($E9,'[2]Prep Sorteo'!$A$7:$M$71,10,FALSE))</f>
        <v>274</v>
      </c>
      <c r="P9" s="109" t="e">
        <f>jugador($F9)</f>
        <v>#NAME?</v>
      </c>
    </row>
    <row r="10" spans="1:16" s="110" customFormat="1" ht="18" customHeight="1">
      <c r="A10" s="111"/>
      <c r="B10" s="112"/>
      <c r="C10" s="113"/>
      <c r="D10" s="113"/>
      <c r="E10" s="114"/>
      <c r="F10" s="115"/>
      <c r="G10" s="116" t="s">
        <v>57</v>
      </c>
      <c r="H10" s="117" t="e">
        <f>IF(G10=P9,B9,B11)</f>
        <v>#NAME?</v>
      </c>
      <c r="I10" s="118"/>
      <c r="J10" s="118"/>
      <c r="K10" s="119"/>
      <c r="L10" s="119"/>
      <c r="M10" s="119"/>
      <c r="N10" s="108"/>
      <c r="O10" s="47"/>
      <c r="P10" s="109"/>
    </row>
    <row r="11" spans="1:16" s="110" customFormat="1" ht="18" customHeight="1">
      <c r="A11" s="111">
        <v>2</v>
      </c>
      <c r="B11" s="31">
        <f>IF($E11="","",VLOOKUP($E11,'[2]Prep Sorteo'!$A$7:$M$70,4,FALSE))</f>
      </c>
      <c r="C11" s="32">
        <f>IF($E11="","",VLOOKUP($E11,'[2]Prep Sorteo'!$A$7:$M$70,9,FALSE))</f>
      </c>
      <c r="D11" s="32">
        <f>IF($E11="","",VLOOKUP($E11,'[2]Prep Sorteo'!$A$7:$M$70,11,FALSE))</f>
      </c>
      <c r="E11" s="33"/>
      <c r="F11" s="48" t="str">
        <f>IF(ISBLANK($E11),"Bye",IF(VLOOKUP($E11,'[2]Prep Sorteo'!$A$7:$M$70,2,FALSE)="ZZZ","",CONCATENATE(VLOOKUP($E11,'[2]Prep Sorteo'!$A$7:$M$70,2,FALSE),", ",VLOOKUP($E11,'[2]Prep Sorteo'!$A$7:$M$70,3,FALSE))))</f>
        <v>Bye</v>
      </c>
      <c r="G11" s="120"/>
      <c r="H11" s="121"/>
      <c r="I11" s="118"/>
      <c r="J11" s="118"/>
      <c r="K11" s="119"/>
      <c r="L11" s="119"/>
      <c r="M11" s="119"/>
      <c r="N11" s="108"/>
      <c r="O11" s="38">
        <f>IF($E11="","",VLOOKUP($E11,'[2]Prep Sorteo'!$A$7:$M$71,10,FALSE))</f>
      </c>
      <c r="P11" s="109" t="e">
        <f>jugador($F11)</f>
        <v>#NAME?</v>
      </c>
    </row>
    <row r="12" spans="1:16" s="110" customFormat="1" ht="18" customHeight="1">
      <c r="A12" s="111"/>
      <c r="B12" s="112"/>
      <c r="C12" s="113"/>
      <c r="D12" s="113"/>
      <c r="E12" s="122"/>
      <c r="F12" s="123"/>
      <c r="G12" s="124"/>
      <c r="H12" s="121"/>
      <c r="I12" s="125" t="s">
        <v>57</v>
      </c>
      <c r="J12" s="126" t="e">
        <f>IF(I12=G10,H10,H14)</f>
        <v>#NAME?</v>
      </c>
      <c r="K12" s="118"/>
      <c r="L12" s="118"/>
      <c r="M12" s="119"/>
      <c r="N12" s="108"/>
      <c r="O12" s="47"/>
      <c r="P12" s="109"/>
    </row>
    <row r="13" spans="1:16" s="110" customFormat="1" ht="18" customHeight="1">
      <c r="A13" s="111">
        <v>3</v>
      </c>
      <c r="B13" s="31">
        <f>IF($E13="","",VLOOKUP($E13,'[2]Prep Sorteo'!$A$7:$M$70,4,FALSE))</f>
        <v>5929388</v>
      </c>
      <c r="C13" s="32">
        <f>IF($E13="","",VLOOKUP($E13,'[2]Prep Sorteo'!$A$7:$M$70,9,FALSE))</f>
        <v>4968</v>
      </c>
      <c r="D13" s="32" t="str">
        <f>IF($E13="","",VLOOKUP($E13,'[2]Prep Sorteo'!$A$7:$M$70,11,FALSE))</f>
        <v>WC</v>
      </c>
      <c r="E13" s="33">
        <v>6</v>
      </c>
      <c r="F13" s="34" t="str">
        <f>IF(ISBLANK($E13),"Bye",IF(VLOOKUP($E13,'[2]Prep Sorteo'!$A$7:$M$70,2,FALSE)="ZZZ","",CONCATENATE(VLOOKUP($E13,'[2]Prep Sorteo'!$A$7:$M$70,2,FALSE),", ",VLOOKUP($E13,'[2]Prep Sorteo'!$A$7:$M$70,3,FALSE))))</f>
        <v>PIZA SBERT, MIQUEL</v>
      </c>
      <c r="G13" s="127" t="str">
        <f>G10</f>
        <v>RODRIGUEZ A.</v>
      </c>
      <c r="H13" s="128"/>
      <c r="I13" s="120" t="s">
        <v>102</v>
      </c>
      <c r="J13" s="129"/>
      <c r="K13" s="118"/>
      <c r="L13" s="118"/>
      <c r="M13" s="119"/>
      <c r="N13" s="108"/>
      <c r="O13" s="38">
        <f>IF($E13="","",VLOOKUP($E13,'[2]Prep Sorteo'!$A$7:$M$71,10,FALSE))</f>
        <v>54</v>
      </c>
      <c r="P13" s="109" t="e">
        <f>jugador($F13)</f>
        <v>#NAME?</v>
      </c>
    </row>
    <row r="14" spans="1:16" s="110" customFormat="1" ht="18" customHeight="1">
      <c r="A14" s="111"/>
      <c r="B14" s="112"/>
      <c r="C14" s="113"/>
      <c r="D14" s="113"/>
      <c r="E14" s="122"/>
      <c r="F14" s="115"/>
      <c r="G14" s="148" t="s">
        <v>92</v>
      </c>
      <c r="H14" s="131" t="e">
        <f>IF(G14=P13,B13,B15)</f>
        <v>#NAME?</v>
      </c>
      <c r="I14" s="124"/>
      <c r="J14" s="129"/>
      <c r="K14" s="118"/>
      <c r="L14" s="118"/>
      <c r="M14" s="119"/>
      <c r="N14" s="108"/>
      <c r="O14" s="47"/>
      <c r="P14" s="109"/>
    </row>
    <row r="15" spans="1:16" s="110" customFormat="1" ht="18" customHeight="1">
      <c r="A15" s="111">
        <v>4</v>
      </c>
      <c r="B15" s="31">
        <f>IF($E15="","",VLOOKUP($E15,'[2]Prep Sorteo'!$A$7:$M$70,4,FALSE))</f>
        <v>5989415</v>
      </c>
      <c r="C15" s="32">
        <f>IF($E15="","",VLOOKUP($E15,'[2]Prep Sorteo'!$A$7:$M$70,9,FALSE))</f>
        <v>17941</v>
      </c>
      <c r="D15" s="32">
        <f>IF($E15="","",VLOOKUP($E15,'[2]Prep Sorteo'!$A$7:$M$70,11,FALSE))</f>
        <v>0</v>
      </c>
      <c r="E15" s="33">
        <v>14</v>
      </c>
      <c r="F15" s="48" t="str">
        <f>IF(ISBLANK($E15),"Bye",IF(VLOOKUP($E15,'[2]Prep Sorteo'!$A$7:$M$70,2,FALSE)="ZZZ","",CONCATENATE(VLOOKUP($E15,'[2]Prep Sorteo'!$A$7:$M$70,2,FALSE),", ",VLOOKUP($E15,'[2]Prep Sorteo'!$A$7:$M$70,3,FALSE))))</f>
        <v>RIUTORT MATEU, JAUME</v>
      </c>
      <c r="G15" s="118" t="s">
        <v>91</v>
      </c>
      <c r="H15" s="121"/>
      <c r="I15" s="124"/>
      <c r="J15" s="129"/>
      <c r="K15" s="118"/>
      <c r="L15" s="118"/>
      <c r="M15" s="119"/>
      <c r="N15" s="108"/>
      <c r="O15" s="38">
        <f>IF($E15="","",VLOOKUP($E15,'[2]Prep Sorteo'!$A$7:$M$71,10,FALSE))</f>
        <v>1</v>
      </c>
      <c r="P15" s="109" t="e">
        <f>jugador($F15)</f>
        <v>#NAME?</v>
      </c>
    </row>
    <row r="16" spans="1:16" s="110" customFormat="1" ht="18" customHeight="1">
      <c r="A16" s="111"/>
      <c r="B16" s="112"/>
      <c r="C16" s="113"/>
      <c r="D16" s="113"/>
      <c r="E16" s="114"/>
      <c r="F16" s="123"/>
      <c r="G16" s="119"/>
      <c r="H16" s="132"/>
      <c r="I16" s="124"/>
      <c r="J16" s="129"/>
      <c r="K16" s="125" t="s">
        <v>93</v>
      </c>
      <c r="L16" s="129" t="e">
        <f>IF(K16=I12,J12,J20)</f>
        <v>#NAME?</v>
      </c>
      <c r="M16" s="118"/>
      <c r="N16" s="108"/>
      <c r="O16" s="47"/>
      <c r="P16" s="109"/>
    </row>
    <row r="17" spans="1:16" s="110" customFormat="1" ht="18" customHeight="1">
      <c r="A17" s="106">
        <v>5</v>
      </c>
      <c r="B17" s="31">
        <f>IF($E17="","",VLOOKUP($E17,'[2]Prep Sorteo'!$A$7:$M$70,4,FALSE))</f>
        <v>5929338</v>
      </c>
      <c r="C17" s="32">
        <f>IF($E17="","",VLOOKUP($E17,'[2]Prep Sorteo'!$A$7:$M$70,9,FALSE))</f>
        <v>1915</v>
      </c>
      <c r="D17" s="32">
        <f>IF($E17="","",VLOOKUP($E17,'[2]Prep Sorteo'!$A$7:$M$70,11,FALSE))</f>
        <v>0</v>
      </c>
      <c r="E17" s="33">
        <v>3</v>
      </c>
      <c r="F17" s="34" t="str">
        <f>IF(ISBLANK($E17),"Bye",IF(VLOOKUP($E17,'[2]Prep Sorteo'!$A$7:$M$70,2,FALSE)="ZZZ","",CONCATENATE(VLOOKUP($E17,'[2]Prep Sorteo'!$A$7:$M$70,2,FALSE),", ",VLOOKUP($E17,'[2]Prep Sorteo'!$A$7:$M$70,3,FALSE))))</f>
        <v>BARCELO SALVADOR, JAUME</v>
      </c>
      <c r="G17" s="119"/>
      <c r="H17" s="132"/>
      <c r="I17" s="124"/>
      <c r="J17" s="129"/>
      <c r="K17" s="120" t="s">
        <v>107</v>
      </c>
      <c r="L17" s="118"/>
      <c r="M17" s="119"/>
      <c r="N17" s="108"/>
      <c r="O17" s="38">
        <f>IF($E17="","",VLOOKUP($E17,'[2]Prep Sorteo'!$A$7:$M$71,10,FALSE))</f>
        <v>170</v>
      </c>
      <c r="P17" s="109" t="e">
        <f>jugador($F17)</f>
        <v>#NAME?</v>
      </c>
    </row>
    <row r="18" spans="1:16" s="110" customFormat="1" ht="18" customHeight="1">
      <c r="A18" s="111"/>
      <c r="B18" s="112"/>
      <c r="C18" s="113"/>
      <c r="D18" s="113"/>
      <c r="E18" s="114"/>
      <c r="F18" s="115"/>
      <c r="G18" s="118" t="s">
        <v>93</v>
      </c>
      <c r="H18" s="117" t="e">
        <f>IF(G18=P17,B17,B19)</f>
        <v>#NAME?</v>
      </c>
      <c r="I18" s="124"/>
      <c r="J18" s="129"/>
      <c r="K18" s="124"/>
      <c r="L18" s="118"/>
      <c r="M18" s="119"/>
      <c r="N18" s="108"/>
      <c r="O18" s="47"/>
      <c r="P18" s="109"/>
    </row>
    <row r="19" spans="1:16" s="110" customFormat="1" ht="18" customHeight="1">
      <c r="A19" s="111">
        <v>6</v>
      </c>
      <c r="B19" s="31">
        <f>IF($E19="","",VLOOKUP($E19,'[2]Prep Sorteo'!$A$7:$M$70,4,FALSE))</f>
        <v>5935616</v>
      </c>
      <c r="C19" s="32">
        <f>IF($E19="","",VLOOKUP($E19,'[2]Prep Sorteo'!$A$7:$M$70,9,FALSE))</f>
        <v>0</v>
      </c>
      <c r="D19" s="32">
        <f>IF($E19="","",VLOOKUP($E19,'[2]Prep Sorteo'!$A$7:$M$70,11,FALSE))</f>
        <v>0</v>
      </c>
      <c r="E19" s="33">
        <v>5</v>
      </c>
      <c r="F19" s="48" t="str">
        <f>IF(ISBLANK($E19),"Bye",IF(VLOOKUP($E19,'[2]Prep Sorteo'!$A$7:$M$70,2,FALSE)="ZZZ","",CONCATENATE(VLOOKUP($E19,'[2]Prep Sorteo'!$A$7:$M$70,2,FALSE),", ",VLOOKUP($E19,'[2]Prep Sorteo'!$A$7:$M$70,3,FALSE))))</f>
        <v>LAGUTIN, PAVEL</v>
      </c>
      <c r="G19" s="120" t="s">
        <v>94</v>
      </c>
      <c r="H19" s="133"/>
      <c r="I19" s="127" t="str">
        <f>I12</f>
        <v>RODRIGUEZ A.</v>
      </c>
      <c r="J19" s="129"/>
      <c r="K19" s="124"/>
      <c r="L19" s="118"/>
      <c r="M19" s="119"/>
      <c r="N19" s="108"/>
      <c r="O19" s="38">
        <f>IF($E19="","",VLOOKUP($E19,'[2]Prep Sorteo'!$A$7:$M$71,10,FALSE))</f>
        <v>55</v>
      </c>
      <c r="P19" s="109" t="e">
        <f>jugador($F19)</f>
        <v>#NAME?</v>
      </c>
    </row>
    <row r="20" spans="1:16" s="110" customFormat="1" ht="18" customHeight="1">
      <c r="A20" s="111"/>
      <c r="B20" s="112"/>
      <c r="C20" s="113"/>
      <c r="D20" s="113"/>
      <c r="E20" s="122"/>
      <c r="F20" s="123"/>
      <c r="G20" s="124"/>
      <c r="H20" s="133"/>
      <c r="I20" s="130" t="s">
        <v>93</v>
      </c>
      <c r="J20" s="126" t="e">
        <f>IF(I20=G18,H18,H22)</f>
        <v>#NAME?</v>
      </c>
      <c r="K20" s="124"/>
      <c r="L20" s="118"/>
      <c r="M20" s="119"/>
      <c r="N20" s="108"/>
      <c r="O20" s="47"/>
      <c r="P20" s="109"/>
    </row>
    <row r="21" spans="1:16" s="110" customFormat="1" ht="18" customHeight="1">
      <c r="A21" s="111">
        <v>7</v>
      </c>
      <c r="B21" s="31">
        <f>IF($E21="","",VLOOKUP($E21,'[2]Prep Sorteo'!$A$7:$M$70,4,FALSE))</f>
        <v>5867801</v>
      </c>
      <c r="C21" s="32">
        <f>IF($E21="","",VLOOKUP($E21,'[2]Prep Sorteo'!$A$7:$M$70,9,FALSE))</f>
        <v>10889</v>
      </c>
      <c r="D21" s="32">
        <f>IF($E21="","",VLOOKUP($E21,'[2]Prep Sorteo'!$A$7:$M$70,11,FALSE))</f>
        <v>0</v>
      </c>
      <c r="E21" s="33">
        <v>12</v>
      </c>
      <c r="F21" s="34" t="str">
        <f>IF(ISBLANK($E21),"Bye",IF(VLOOKUP($E21,'[2]Prep Sorteo'!$A$7:$M$70,2,FALSE)="ZZZ","",CONCATENATE(VLOOKUP($E21,'[2]Prep Sorteo'!$A$7:$M$70,2,FALSE),", ",VLOOKUP($E21,'[2]Prep Sorteo'!$A$7:$M$70,3,FALSE))))</f>
        <v>MORALES GOMEZ, ENRIC</v>
      </c>
      <c r="G21" s="127" t="str">
        <f>G18</f>
        <v>BARCELO J.</v>
      </c>
      <c r="H21" s="134"/>
      <c r="I21" s="118" t="s">
        <v>91</v>
      </c>
      <c r="J21" s="118"/>
      <c r="K21" s="124"/>
      <c r="L21" s="118"/>
      <c r="M21" s="119"/>
      <c r="N21" s="108"/>
      <c r="O21" s="38">
        <f>IF($E21="","",VLOOKUP($E21,'[2]Prep Sorteo'!$A$7:$M$71,10,FALSE))</f>
        <v>11</v>
      </c>
      <c r="P21" s="109" t="e">
        <f>jugador($F21)</f>
        <v>#NAME?</v>
      </c>
    </row>
    <row r="22" spans="1:16" s="110" customFormat="1" ht="18" customHeight="1">
      <c r="A22" s="111"/>
      <c r="B22" s="112"/>
      <c r="C22" s="113"/>
      <c r="D22" s="113"/>
      <c r="E22" s="122"/>
      <c r="F22" s="115"/>
      <c r="G22" s="148" t="s">
        <v>95</v>
      </c>
      <c r="H22" s="135" t="e">
        <f>IF(G22=P21,B21,B23)</f>
        <v>#NAME?</v>
      </c>
      <c r="I22" s="118"/>
      <c r="J22" s="118"/>
      <c r="K22" s="124"/>
      <c r="L22" s="118"/>
      <c r="M22" s="119"/>
      <c r="N22" s="108"/>
      <c r="O22" s="47"/>
      <c r="P22" s="109"/>
    </row>
    <row r="23" spans="1:16" s="110" customFormat="1" ht="18" customHeight="1">
      <c r="A23" s="111">
        <v>8</v>
      </c>
      <c r="B23" s="31">
        <f>IF($E23="","",VLOOKUP($E23,'[2]Prep Sorteo'!$A$7:$M$70,4,FALSE))</f>
        <v>8745666</v>
      </c>
      <c r="C23" s="32">
        <f>IF($E23="","",VLOOKUP($E23,'[2]Prep Sorteo'!$A$7:$M$70,9,FALSE))</f>
        <v>0</v>
      </c>
      <c r="D23" s="32">
        <f>IF($E23="","",VLOOKUP($E23,'[2]Prep Sorteo'!$A$7:$M$70,11,FALSE))</f>
        <v>0</v>
      </c>
      <c r="E23" s="33">
        <v>10</v>
      </c>
      <c r="F23" s="48" t="str">
        <f>IF(ISBLANK($E23),"Bye",IF(VLOOKUP($E23,'[2]Prep Sorteo'!$A$7:$M$70,2,FALSE)="ZZZ","",CONCATENATE(VLOOKUP($E23,'[2]Prep Sorteo'!$A$7:$M$70,2,FALSE),", ",VLOOKUP($E23,'[2]Prep Sorteo'!$A$7:$M$70,3,FALSE))))</f>
        <v>FASCIO, ALEXANDRE</v>
      </c>
      <c r="G23" s="118" t="s">
        <v>103</v>
      </c>
      <c r="H23" s="121"/>
      <c r="I23" s="118"/>
      <c r="J23" s="118"/>
      <c r="K23" s="124"/>
      <c r="L23" s="118"/>
      <c r="M23" s="119"/>
      <c r="N23" s="108"/>
      <c r="O23" s="38">
        <f>IF($E23="","",VLOOKUP($E23,'[2]Prep Sorteo'!$A$7:$M$71,10,FALSE))</f>
        <v>19</v>
      </c>
      <c r="P23" s="109" t="e">
        <f>jugador($F23)</f>
        <v>#NAME?</v>
      </c>
    </row>
    <row r="24" spans="1:16" s="110" customFormat="1" ht="18" customHeight="1">
      <c r="A24" s="111"/>
      <c r="B24" s="112"/>
      <c r="C24" s="113"/>
      <c r="D24" s="113"/>
      <c r="E24" s="122"/>
      <c r="F24" s="123"/>
      <c r="G24" s="119"/>
      <c r="H24" s="132"/>
      <c r="I24" s="118"/>
      <c r="J24" s="118"/>
      <c r="K24" s="136" t="str">
        <f>IF(G6="Femenino","Campeona :","Campeón :")</f>
        <v>Campeón :</v>
      </c>
      <c r="L24" s="137"/>
      <c r="M24" s="125" t="s">
        <v>96</v>
      </c>
      <c r="N24" s="59" t="e">
        <f>IF(M24=K16,L16,L32)</f>
        <v>#NAME?</v>
      </c>
      <c r="O24" s="61"/>
      <c r="P24" s="138"/>
    </row>
    <row r="25" spans="1:16" s="110" customFormat="1" ht="18" customHeight="1">
      <c r="A25" s="111">
        <v>9</v>
      </c>
      <c r="B25" s="31">
        <f>IF($E25="","",VLOOKUP($E25,'[2]Prep Sorteo'!$A$7:$M$70,4,FALSE))</f>
        <v>5902649</v>
      </c>
      <c r="C25" s="32">
        <f>IF($E25="","",VLOOKUP($E25,'[2]Prep Sorteo'!$A$7:$M$70,9,FALSE))</f>
        <v>9754</v>
      </c>
      <c r="D25" s="32" t="str">
        <f>IF($E25="","",VLOOKUP($E25,'[2]Prep Sorteo'!$A$7:$M$70,11,FALSE))</f>
        <v>WC</v>
      </c>
      <c r="E25" s="33">
        <v>11</v>
      </c>
      <c r="F25" s="34" t="str">
        <f>IF(ISBLANK($E25),"Bye",IF(VLOOKUP($E25,'[2]Prep Sorteo'!$A$7:$M$70,2,FALSE)="ZZZ","",CONCATENATE(VLOOKUP($E25,'[2]Prep Sorteo'!$A$7:$M$70,2,FALSE),", ",VLOOKUP($E25,'[2]Prep Sorteo'!$A$7:$M$70,3,FALSE))))</f>
        <v>JUAN SERVERA, MIQUEL</v>
      </c>
      <c r="G25" s="119"/>
      <c r="H25" s="132"/>
      <c r="I25" s="118"/>
      <c r="J25" s="118"/>
      <c r="K25" s="124"/>
      <c r="L25" s="118"/>
      <c r="M25" s="118" t="s">
        <v>98</v>
      </c>
      <c r="N25" s="108"/>
      <c r="O25" s="38">
        <f>IF($E25="","",VLOOKUP($E25,'[2]Prep Sorteo'!$A$7:$M$71,10,FALSE))</f>
        <v>15</v>
      </c>
      <c r="P25" s="109" t="e">
        <f>jugador($F25)</f>
        <v>#NAME?</v>
      </c>
    </row>
    <row r="26" spans="1:16" s="110" customFormat="1" ht="18" customHeight="1">
      <c r="A26" s="111"/>
      <c r="B26" s="112"/>
      <c r="C26" s="113"/>
      <c r="D26" s="113"/>
      <c r="E26" s="122"/>
      <c r="F26" s="115"/>
      <c r="G26" s="119" t="s">
        <v>96</v>
      </c>
      <c r="H26" s="117" t="e">
        <f>IF(G26=P25,B25,B27)</f>
        <v>#NAME?</v>
      </c>
      <c r="I26" s="118"/>
      <c r="J26" s="118"/>
      <c r="K26" s="124"/>
      <c r="L26" s="118"/>
      <c r="M26" s="119"/>
      <c r="N26" s="108"/>
      <c r="O26" s="47"/>
      <c r="P26" s="138"/>
    </row>
    <row r="27" spans="1:16" s="110" customFormat="1" ht="18" customHeight="1">
      <c r="A27" s="111">
        <v>10</v>
      </c>
      <c r="B27" s="31">
        <f>IF($E27="","",VLOOKUP($E27,'[2]Prep Sorteo'!$A$7:$M$70,4,FALSE))</f>
        <v>5867893</v>
      </c>
      <c r="C27" s="32">
        <f>IF($E27="","",VLOOKUP($E27,'[2]Prep Sorteo'!$A$7:$M$70,9,FALSE))</f>
        <v>5699</v>
      </c>
      <c r="D27" s="32">
        <f>IF($E27="","",VLOOKUP($E27,'[2]Prep Sorteo'!$A$7:$M$70,11,FALSE))</f>
        <v>0</v>
      </c>
      <c r="E27" s="33">
        <v>7</v>
      </c>
      <c r="F27" s="48" t="str">
        <f>IF(ISBLANK($E27),"Bye",IF(VLOOKUP($E27,'[2]Prep Sorteo'!$A$7:$M$70,2,FALSE)="ZZZ","",CONCATENATE(VLOOKUP($E27,'[2]Prep Sorteo'!$A$7:$M$70,2,FALSE),", ",VLOOKUP($E27,'[2]Prep Sorteo'!$A$7:$M$70,3,FALSE))))</f>
        <v>GONZALEZ BAUZA, PEP</v>
      </c>
      <c r="G27" s="120" t="s">
        <v>79</v>
      </c>
      <c r="H27" s="121"/>
      <c r="I27" s="118"/>
      <c r="J27" s="118"/>
      <c r="K27" s="124"/>
      <c r="L27" s="118"/>
      <c r="M27" s="119"/>
      <c r="N27" s="108"/>
      <c r="O27" s="38">
        <f>IF($E27="","",VLOOKUP($E27,'[2]Prep Sorteo'!$A$7:$M$71,10,FALSE))</f>
        <v>44</v>
      </c>
      <c r="P27" s="109" t="e">
        <f>jugador($F27)</f>
        <v>#NAME?</v>
      </c>
    </row>
    <row r="28" spans="1:16" s="110" customFormat="1" ht="18" customHeight="1">
      <c r="A28" s="111"/>
      <c r="B28" s="112"/>
      <c r="C28" s="113"/>
      <c r="D28" s="113"/>
      <c r="E28" s="122"/>
      <c r="F28" s="123"/>
      <c r="G28" s="124"/>
      <c r="H28" s="121"/>
      <c r="I28" s="125" t="s">
        <v>96</v>
      </c>
      <c r="J28" s="126" t="e">
        <f>IF(I28=G26,H26,H30)</f>
        <v>#NAME?</v>
      </c>
      <c r="K28" s="124"/>
      <c r="L28" s="118"/>
      <c r="M28" s="119"/>
      <c r="N28" s="108"/>
      <c r="O28" s="47"/>
      <c r="P28" s="138"/>
    </row>
    <row r="29" spans="1:16" s="110" customFormat="1" ht="18" customHeight="1">
      <c r="A29" s="111">
        <v>11</v>
      </c>
      <c r="B29" s="31">
        <f>IF($E29="","",VLOOKUP($E29,'[2]Prep Sorteo'!$A$7:$M$70,4,FALSE))</f>
        <v>5904108</v>
      </c>
      <c r="C29" s="32">
        <f>IF($E29="","",VLOOKUP($E29,'[2]Prep Sorteo'!$A$7:$M$70,9,FALSE))</f>
        <v>6846</v>
      </c>
      <c r="D29" s="32">
        <f>IF($E29="","",VLOOKUP($E29,'[2]Prep Sorteo'!$A$7:$M$70,11,FALSE))</f>
        <v>0</v>
      </c>
      <c r="E29" s="33">
        <v>8</v>
      </c>
      <c r="F29" s="34" t="str">
        <f>IF(ISBLANK($E29),"Bye",IF(VLOOKUP($E29,'[2]Prep Sorteo'!$A$7:$M$70,2,FALSE)="ZZZ","",CONCATENATE(VLOOKUP($E29,'[2]Prep Sorteo'!$A$7:$M$70,2,FALSE),", ",VLOOKUP($E29,'[2]Prep Sorteo'!$A$7:$M$70,3,FALSE))))</f>
        <v>BASSANTE UNDA, ANDRES</v>
      </c>
      <c r="G29" s="127" t="str">
        <f>G26</f>
        <v>JUAN M.</v>
      </c>
      <c r="H29" s="128"/>
      <c r="I29" s="120" t="s">
        <v>101</v>
      </c>
      <c r="J29" s="129"/>
      <c r="K29" s="124"/>
      <c r="L29" s="118"/>
      <c r="M29" s="119"/>
      <c r="N29" s="108"/>
      <c r="O29" s="38">
        <f>IF($E29="","",VLOOKUP($E29,'[2]Prep Sorteo'!$A$7:$M$71,10,FALSE))</f>
        <v>32</v>
      </c>
      <c r="P29" s="109" t="e">
        <f>jugador($F29)</f>
        <v>#NAME?</v>
      </c>
    </row>
    <row r="30" spans="1:16" s="110" customFormat="1" ht="18" customHeight="1">
      <c r="A30" s="111"/>
      <c r="B30" s="112"/>
      <c r="C30" s="113"/>
      <c r="D30" s="113"/>
      <c r="E30" s="114"/>
      <c r="F30" s="115"/>
      <c r="G30" s="148" t="s">
        <v>97</v>
      </c>
      <c r="H30" s="131" t="e">
        <f>IF(G30=P29,B29,B31)</f>
        <v>#NAME?</v>
      </c>
      <c r="I30" s="124"/>
      <c r="J30" s="129"/>
      <c r="K30" s="124"/>
      <c r="L30" s="118"/>
      <c r="M30" s="119"/>
      <c r="N30" s="108"/>
      <c r="O30" s="47"/>
      <c r="P30" s="138"/>
    </row>
    <row r="31" spans="1:16" s="110" customFormat="1" ht="18" customHeight="1">
      <c r="A31" s="106">
        <v>12</v>
      </c>
      <c r="B31" s="31">
        <f>IF($E31="","",VLOOKUP($E31,'[2]Prep Sorteo'!$A$7:$M$70,4,FALSE))</f>
        <v>5914214</v>
      </c>
      <c r="C31" s="32">
        <f>IF($E31="","",VLOOKUP($E31,'[2]Prep Sorteo'!$A$7:$M$70,9,FALSE))</f>
        <v>2985</v>
      </c>
      <c r="D31" s="32">
        <f>IF($E31="","",VLOOKUP($E31,'[2]Prep Sorteo'!$A$7:$M$70,11,FALSE))</f>
        <v>0</v>
      </c>
      <c r="E31" s="33">
        <v>4</v>
      </c>
      <c r="F31" s="48" t="str">
        <f>IF(ISBLANK($E31),"Bye",IF(VLOOKUP($E31,'[2]Prep Sorteo'!$A$7:$M$70,2,FALSE)="ZZZ","",CONCATENATE(VLOOKUP($E31,'[2]Prep Sorteo'!$A$7:$M$70,2,FALSE),", ",VLOOKUP($E31,'[2]Prep Sorteo'!$A$7:$M$70,3,FALSE))))</f>
        <v>RAMIS ADROVER, ANGEL</v>
      </c>
      <c r="G31" s="118" t="s">
        <v>98</v>
      </c>
      <c r="H31" s="121"/>
      <c r="I31" s="124"/>
      <c r="J31" s="129"/>
      <c r="K31" s="127" t="str">
        <f>K16</f>
        <v>BARCELO J.</v>
      </c>
      <c r="L31" s="134"/>
      <c r="M31" s="119"/>
      <c r="N31" s="108"/>
      <c r="O31" s="38">
        <f>IF($E31="","",VLOOKUP($E31,'[2]Prep Sorteo'!$A$7:$M$71,10,FALSE))</f>
        <v>104</v>
      </c>
      <c r="P31" s="109" t="e">
        <f>jugador($F31)</f>
        <v>#NAME?</v>
      </c>
    </row>
    <row r="32" spans="1:16" s="110" customFormat="1" ht="18" customHeight="1">
      <c r="A32" s="111"/>
      <c r="B32" s="112"/>
      <c r="C32" s="113"/>
      <c r="D32" s="113"/>
      <c r="E32" s="114"/>
      <c r="F32" s="123"/>
      <c r="G32" s="119"/>
      <c r="H32" s="132"/>
      <c r="I32" s="124"/>
      <c r="J32" s="129"/>
      <c r="K32" s="130" t="s">
        <v>96</v>
      </c>
      <c r="L32" s="129" t="e">
        <f>IF(K32=I28,J28,J36)</f>
        <v>#NAME?</v>
      </c>
      <c r="M32" s="118"/>
      <c r="N32" s="108"/>
      <c r="O32" s="47"/>
      <c r="P32" s="138"/>
    </row>
    <row r="33" spans="1:16" s="110" customFormat="1" ht="18" customHeight="1">
      <c r="A33" s="111">
        <v>13</v>
      </c>
      <c r="B33" s="31">
        <f>IF($E33="","",VLOOKUP($E33,'[2]Prep Sorteo'!$A$7:$M$70,4,FALSE))</f>
        <v>5892189</v>
      </c>
      <c r="C33" s="32">
        <f>IF($E33="","",VLOOKUP($E33,'[2]Prep Sorteo'!$A$7:$M$70,9,FALSE))</f>
        <v>14483</v>
      </c>
      <c r="D33" s="32">
        <f>IF($E33="","",VLOOKUP($E33,'[2]Prep Sorteo'!$A$7:$M$70,11,FALSE))</f>
        <v>0</v>
      </c>
      <c r="E33" s="33">
        <v>13</v>
      </c>
      <c r="F33" s="34" t="str">
        <f>IF(ISBLANK($E33),"Bye",IF(VLOOKUP($E33,'[2]Prep Sorteo'!$A$7:$M$70,2,FALSE)="ZZZ","",CONCATENATE(VLOOKUP($E33,'[2]Prep Sorteo'!$A$7:$M$70,2,FALSE),", ",VLOOKUP($E33,'[2]Prep Sorteo'!$A$7:$M$70,3,FALSE))))</f>
        <v>GOMILA LLABRES, JOAN</v>
      </c>
      <c r="G33" s="119"/>
      <c r="H33" s="132"/>
      <c r="I33" s="124"/>
      <c r="J33" s="129"/>
      <c r="K33" s="118" t="s">
        <v>108</v>
      </c>
      <c r="L33" s="118"/>
      <c r="M33" s="119"/>
      <c r="N33" s="108"/>
      <c r="O33" s="38">
        <f>IF($E33="","",VLOOKUP($E33,'[2]Prep Sorteo'!$A$7:$M$71,10,FALSE))</f>
        <v>4</v>
      </c>
      <c r="P33" s="109" t="e">
        <f>jugador($F33)</f>
        <v>#NAME?</v>
      </c>
    </row>
    <row r="34" spans="1:16" s="110" customFormat="1" ht="18" customHeight="1">
      <c r="A34" s="111"/>
      <c r="B34" s="112"/>
      <c r="C34" s="113"/>
      <c r="D34" s="113"/>
      <c r="E34" s="122"/>
      <c r="F34" s="115"/>
      <c r="G34" s="119" t="s">
        <v>100</v>
      </c>
      <c r="H34" s="117" t="e">
        <f>IF(G34=P33,B33,B35)</f>
        <v>#NAME?</v>
      </c>
      <c r="I34" s="124"/>
      <c r="J34" s="129"/>
      <c r="K34" s="119"/>
      <c r="L34" s="119"/>
      <c r="M34" s="119"/>
      <c r="N34" s="108"/>
      <c r="O34" s="47"/>
      <c r="P34" s="138"/>
    </row>
    <row r="35" spans="1:16" s="110" customFormat="1" ht="18" customHeight="1">
      <c r="A35" s="111">
        <v>14</v>
      </c>
      <c r="B35" s="31">
        <f>IF($E35="","",VLOOKUP($E35,'[2]Prep Sorteo'!$A$7:$M$70,4,FALSE))</f>
        <v>5894648</v>
      </c>
      <c r="C35" s="32">
        <f>IF($E35="","",VLOOKUP($E35,'[2]Prep Sorteo'!$A$7:$M$70,9,FALSE))</f>
        <v>6846</v>
      </c>
      <c r="D35" s="32">
        <f>IF($E35="","",VLOOKUP($E35,'[2]Prep Sorteo'!$A$7:$M$70,11,FALSE))</f>
        <v>0</v>
      </c>
      <c r="E35" s="33">
        <v>9</v>
      </c>
      <c r="F35" s="48" t="str">
        <f>IF(ISBLANK($E35),"Bye",IF(VLOOKUP($E35,'[2]Prep Sorteo'!$A$7:$M$70,2,FALSE)="ZZZ","",CONCATENATE(VLOOKUP($E35,'[2]Prep Sorteo'!$A$7:$M$70,2,FALSE),", ",VLOOKUP($E35,'[2]Prep Sorteo'!$A$7:$M$70,3,FALSE))))</f>
        <v>SALOM CIFRE, ANTONI</v>
      </c>
      <c r="G35" s="120" t="s">
        <v>99</v>
      </c>
      <c r="H35" s="133"/>
      <c r="I35" s="127" t="str">
        <f>I28</f>
        <v>JUAN M.</v>
      </c>
      <c r="J35" s="129"/>
      <c r="K35" s="119"/>
      <c r="L35" s="119"/>
      <c r="M35" s="119"/>
      <c r="N35" s="108"/>
      <c r="O35" s="38">
        <f>IF($E35="","",VLOOKUP($E35,'[2]Prep Sorteo'!$A$7:$M$71,10,FALSE))</f>
        <v>32</v>
      </c>
      <c r="P35" s="109" t="e">
        <f>jugador($F35)</f>
        <v>#NAME?</v>
      </c>
    </row>
    <row r="36" spans="1:16" s="110" customFormat="1" ht="18" customHeight="1">
      <c r="A36" s="111"/>
      <c r="B36" s="112"/>
      <c r="C36" s="113"/>
      <c r="D36" s="113"/>
      <c r="E36" s="122"/>
      <c r="F36" s="123"/>
      <c r="G36" s="124"/>
      <c r="H36" s="133"/>
      <c r="I36" s="130" t="s">
        <v>58</v>
      </c>
      <c r="J36" s="126" t="e">
        <f>IF(I36=G34,H34,H38)</f>
        <v>#NAME?</v>
      </c>
      <c r="K36" s="118"/>
      <c r="L36" s="118"/>
      <c r="M36" s="119"/>
      <c r="N36" s="108"/>
      <c r="O36" s="47"/>
      <c r="P36" s="138"/>
    </row>
    <row r="37" spans="1:16" s="110" customFormat="1" ht="18" customHeight="1">
      <c r="A37" s="111">
        <v>15</v>
      </c>
      <c r="B37" s="31">
        <f>IF($E37="","",VLOOKUP($E37,'[2]Prep Sorteo'!$A$7:$M$70,4,FALSE))</f>
      </c>
      <c r="C37" s="32">
        <f>IF($E37="","",VLOOKUP($E37,'[2]Prep Sorteo'!$A$7:$M$70,9,FALSE))</f>
      </c>
      <c r="D37" s="32">
        <f>IF($E37="","",VLOOKUP($E37,'[2]Prep Sorteo'!$A$7:$M$70,11,FALSE))</f>
      </c>
      <c r="E37" s="33"/>
      <c r="F37" s="34" t="str">
        <f>IF(ISBLANK($E37),"Bye",IF(VLOOKUP($E37,'[2]Prep Sorteo'!$A$7:$M$70,2,FALSE)="ZZZ","",CONCATENATE(VLOOKUP($E37,'[2]Prep Sorteo'!$A$7:$M$70,2,FALSE),", ",VLOOKUP($E37,'[2]Prep Sorteo'!$A$7:$M$70,3,FALSE))))</f>
        <v>Bye</v>
      </c>
      <c r="G37" s="127" t="str">
        <f>G34</f>
        <v>GOMILA J.</v>
      </c>
      <c r="H37" s="134"/>
      <c r="I37" s="118" t="s">
        <v>99</v>
      </c>
      <c r="J37" s="118"/>
      <c r="K37" s="118"/>
      <c r="L37" s="118"/>
      <c r="M37" s="119"/>
      <c r="N37" s="108"/>
      <c r="O37" s="38">
        <f>IF($E37="","",VLOOKUP($E37,'[2]Prep Sorteo'!$A$7:$M$71,10,FALSE))</f>
      </c>
      <c r="P37" s="109" t="e">
        <f>jugador($F37)</f>
        <v>#NAME?</v>
      </c>
    </row>
    <row r="38" spans="1:16" s="110" customFormat="1" ht="18" customHeight="1">
      <c r="A38" s="111"/>
      <c r="B38" s="112"/>
      <c r="C38" s="113"/>
      <c r="D38" s="113"/>
      <c r="E38" s="114"/>
      <c r="F38" s="115"/>
      <c r="G38" s="130" t="s">
        <v>58</v>
      </c>
      <c r="H38" s="135" t="e">
        <f>IF(G38=P37,B37,B39)</f>
        <v>#NAME?</v>
      </c>
      <c r="I38" s="118"/>
      <c r="J38" s="118"/>
      <c r="K38" s="118"/>
      <c r="L38" s="118"/>
      <c r="M38" s="119"/>
      <c r="N38" s="108"/>
      <c r="O38" s="47"/>
      <c r="P38" s="138"/>
    </row>
    <row r="39" spans="1:16" s="110" customFormat="1" ht="18" customHeight="1">
      <c r="A39" s="106">
        <v>16</v>
      </c>
      <c r="B39" s="31">
        <f>IF($E39="","",VLOOKUP($E39,'[2]Prep Sorteo'!$A$7:$M$70,4,FALSE))</f>
        <v>5935260</v>
      </c>
      <c r="C39" s="32">
        <f>IF($E39="","",VLOOKUP($E39,'[2]Prep Sorteo'!$A$7:$M$70,9,FALSE))</f>
        <v>1595</v>
      </c>
      <c r="D39" s="32">
        <f>IF($E39="","",VLOOKUP($E39,'[2]Prep Sorteo'!$A$7:$M$70,11,FALSE))</f>
        <v>0</v>
      </c>
      <c r="E39" s="33">
        <v>2</v>
      </c>
      <c r="F39" s="48" t="str">
        <f>IF(ISBLANK($E39),"Bye",IF(VLOOKUP($E39,'[2]Prep Sorteo'!$A$7:$M$70,2,FALSE)="ZZZ","",CONCATENATE(VLOOKUP($E39,'[2]Prep Sorteo'!$A$7:$M$70,2,FALSE),", ",VLOOKUP($E39,'[2]Prep Sorteo'!$A$7:$M$70,3,FALSE))))</f>
        <v>MELERO KRETZER, ALEJANDRO</v>
      </c>
      <c r="G39" s="139"/>
      <c r="H39" s="139"/>
      <c r="I39" s="139"/>
      <c r="J39" s="139"/>
      <c r="K39" s="139"/>
      <c r="L39" s="139"/>
      <c r="M39" s="114"/>
      <c r="N39" s="108"/>
      <c r="O39" s="38">
        <f>IF($E39="","",VLOOKUP($E39,'[2]Prep Sorteo'!$A$7:$M$71,10,FALSE))</f>
        <v>207</v>
      </c>
      <c r="P39" s="109" t="e">
        <f>jugador($F39)</f>
        <v>#NAME?</v>
      </c>
    </row>
    <row r="40" spans="1:16" ht="13.5" thickBot="1">
      <c r="A40" s="154" t="s">
        <v>33</v>
      </c>
      <c r="B40" s="154"/>
      <c r="C40" s="140"/>
      <c r="D40" s="140"/>
      <c r="E40" s="140"/>
      <c r="F40" s="140"/>
      <c r="G40" s="141"/>
      <c r="H40" s="141"/>
      <c r="I40" s="141"/>
      <c r="J40" s="141"/>
      <c r="K40" s="141"/>
      <c r="L40" s="141"/>
      <c r="M40" s="141"/>
      <c r="O40" s="110"/>
      <c r="P40" s="37"/>
    </row>
    <row r="41" spans="1:14" s="71" customFormat="1" ht="9" customHeight="1">
      <c r="A41" s="155" t="s">
        <v>34</v>
      </c>
      <c r="B41" s="156"/>
      <c r="C41" s="156"/>
      <c r="D41" s="157"/>
      <c r="E41" s="68" t="s">
        <v>35</v>
      </c>
      <c r="F41" s="69" t="s">
        <v>36</v>
      </c>
      <c r="G41" s="158" t="s">
        <v>37</v>
      </c>
      <c r="H41" s="159"/>
      <c r="I41" s="160"/>
      <c r="J41" s="70"/>
      <c r="K41" s="159" t="s">
        <v>38</v>
      </c>
      <c r="L41" s="159"/>
      <c r="M41" s="161"/>
      <c r="N41" s="144"/>
    </row>
    <row r="42" spans="1:14" s="71" customFormat="1" ht="9" customHeight="1" thickBot="1">
      <c r="A42" s="162" t="s">
        <v>59</v>
      </c>
      <c r="B42" s="163"/>
      <c r="C42" s="163"/>
      <c r="D42" s="164"/>
      <c r="E42" s="72">
        <v>1</v>
      </c>
      <c r="F42" s="73" t="str">
        <f>F9</f>
        <v>RODRIGUEZ SIQUIER, ALEJANDRO</v>
      </c>
      <c r="G42" s="165"/>
      <c r="H42" s="166"/>
      <c r="I42" s="167"/>
      <c r="J42" s="74"/>
      <c r="K42" s="166"/>
      <c r="L42" s="166"/>
      <c r="M42" s="168"/>
      <c r="N42" s="144"/>
    </row>
    <row r="43" spans="1:14" s="71" customFormat="1" ht="9" customHeight="1">
      <c r="A43" s="169" t="s">
        <v>39</v>
      </c>
      <c r="B43" s="170"/>
      <c r="C43" s="170"/>
      <c r="D43" s="171"/>
      <c r="E43" s="75">
        <v>2</v>
      </c>
      <c r="F43" s="76" t="str">
        <f>F39</f>
        <v>MELERO KRETZER, ALEJANDRO</v>
      </c>
      <c r="G43" s="165"/>
      <c r="H43" s="166"/>
      <c r="I43" s="167"/>
      <c r="J43" s="74"/>
      <c r="K43" s="166"/>
      <c r="L43" s="166"/>
      <c r="M43" s="168"/>
      <c r="N43" s="144"/>
    </row>
    <row r="44" spans="1:14" s="71" customFormat="1" ht="9" customHeight="1" thickBot="1">
      <c r="A44" s="172" t="s">
        <v>56</v>
      </c>
      <c r="B44" s="173"/>
      <c r="C44" s="173"/>
      <c r="D44" s="174"/>
      <c r="E44" s="75">
        <v>3</v>
      </c>
      <c r="F44" s="76" t="str">
        <f>IF($E$17=3,$F$17,IF($E$31=3,$F$31,""))</f>
        <v>BARCELO SALVADOR, JAUME</v>
      </c>
      <c r="G44" s="165"/>
      <c r="H44" s="166"/>
      <c r="I44" s="167"/>
      <c r="J44" s="74"/>
      <c r="K44" s="166"/>
      <c r="L44" s="166"/>
      <c r="M44" s="168"/>
      <c r="N44" s="144"/>
    </row>
    <row r="45" spans="1:14" s="71" customFormat="1" ht="9" customHeight="1">
      <c r="A45" s="155" t="s">
        <v>40</v>
      </c>
      <c r="B45" s="156"/>
      <c r="C45" s="156"/>
      <c r="D45" s="157"/>
      <c r="E45" s="75">
        <v>4</v>
      </c>
      <c r="F45" s="76" t="str">
        <f>IF($E$17=4,$F$17,IF($E$31=4,$F$31,""))</f>
        <v>RAMIS ADROVER, ANGEL</v>
      </c>
      <c r="G45" s="165"/>
      <c r="H45" s="166"/>
      <c r="I45" s="167"/>
      <c r="J45" s="74"/>
      <c r="K45" s="166"/>
      <c r="L45" s="166"/>
      <c r="M45" s="168"/>
      <c r="N45" s="144"/>
    </row>
    <row r="46" spans="1:14" s="71" customFormat="1" ht="9" customHeight="1" thickBot="1">
      <c r="A46" s="175"/>
      <c r="B46" s="176"/>
      <c r="C46" s="176"/>
      <c r="D46" s="177"/>
      <c r="E46" s="77"/>
      <c r="F46" s="78"/>
      <c r="G46" s="165"/>
      <c r="H46" s="166"/>
      <c r="I46" s="167"/>
      <c r="J46" s="74"/>
      <c r="K46" s="166"/>
      <c r="L46" s="166"/>
      <c r="M46" s="168"/>
      <c r="N46" s="144"/>
    </row>
    <row r="47" spans="1:14" s="71" customFormat="1" ht="9" customHeight="1">
      <c r="A47" s="155" t="s">
        <v>41</v>
      </c>
      <c r="B47" s="156"/>
      <c r="C47" s="156"/>
      <c r="D47" s="157"/>
      <c r="E47" s="77"/>
      <c r="F47" s="78"/>
      <c r="G47" s="165"/>
      <c r="H47" s="166"/>
      <c r="I47" s="167"/>
      <c r="J47" s="74"/>
      <c r="K47" s="166"/>
      <c r="L47" s="166"/>
      <c r="M47" s="168"/>
      <c r="N47" s="144"/>
    </row>
    <row r="48" spans="1:14" s="71" customFormat="1" ht="9" customHeight="1">
      <c r="A48" s="187" t="str">
        <f>K6</f>
        <v>CATALINA MOYA MULET</v>
      </c>
      <c r="B48" s="188"/>
      <c r="C48" s="188"/>
      <c r="D48" s="189"/>
      <c r="E48" s="77"/>
      <c r="F48" s="78"/>
      <c r="G48" s="165"/>
      <c r="H48" s="166"/>
      <c r="I48" s="167"/>
      <c r="J48" s="74"/>
      <c r="K48" s="166"/>
      <c r="L48" s="166"/>
      <c r="M48" s="168"/>
      <c r="N48" s="144"/>
    </row>
    <row r="49" spans="1:14" s="71" customFormat="1" ht="9" customHeight="1" thickBot="1">
      <c r="A49" s="178">
        <f>('[2]Prep Torneo'!$E$7)</f>
        <v>5856581</v>
      </c>
      <c r="B49" s="179"/>
      <c r="C49" s="179"/>
      <c r="D49" s="180"/>
      <c r="E49" s="79"/>
      <c r="F49" s="80"/>
      <c r="G49" s="181"/>
      <c r="H49" s="182"/>
      <c r="I49" s="183"/>
      <c r="J49" s="81"/>
      <c r="K49" s="182"/>
      <c r="L49" s="182"/>
      <c r="M49" s="184"/>
      <c r="N49" s="144"/>
    </row>
    <row r="50" spans="2:14" s="71" customFormat="1" ht="12.75">
      <c r="B50" s="82" t="s">
        <v>42</v>
      </c>
      <c r="F50" s="83"/>
      <c r="G50" s="83"/>
      <c r="H50" s="83"/>
      <c r="I50" s="84"/>
      <c r="J50" s="84"/>
      <c r="K50" s="185" t="s">
        <v>43</v>
      </c>
      <c r="L50" s="185"/>
      <c r="M50" s="185"/>
      <c r="N50" s="144"/>
    </row>
    <row r="51" spans="6:14" s="71" customFormat="1" ht="12.75">
      <c r="F51" s="85" t="s">
        <v>44</v>
      </c>
      <c r="G51" s="186" t="s">
        <v>45</v>
      </c>
      <c r="H51" s="186"/>
      <c r="I51" s="186"/>
      <c r="J51" s="86"/>
      <c r="K51" s="83"/>
      <c r="L51" s="83"/>
      <c r="M51" s="84"/>
      <c r="N51" s="144"/>
    </row>
    <row r="53" ht="12.75"/>
    <row r="54" ht="12.75"/>
  </sheetData>
  <sheetProtection password="CC8C" sheet="1" formatCells="0"/>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K48:M48"/>
    <mergeCell ref="A45:D45"/>
    <mergeCell ref="G45:I45"/>
    <mergeCell ref="K45:M45"/>
    <mergeCell ref="A46:D46"/>
    <mergeCell ref="G46:I46"/>
    <mergeCell ref="K46:M46"/>
    <mergeCell ref="A49:D49"/>
    <mergeCell ref="G49:I49"/>
    <mergeCell ref="K49:M49"/>
    <mergeCell ref="K50:M50"/>
    <mergeCell ref="G51:I51"/>
    <mergeCell ref="A47:D47"/>
    <mergeCell ref="G47:I47"/>
    <mergeCell ref="K47:M47"/>
    <mergeCell ref="A48:D48"/>
    <mergeCell ref="G48:I48"/>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0" stopIfTrue="1">
      <formula>AND($E9&lt;=$M$9,$E9&gt;0,$O9&gt;0,$D9&lt;&gt;"LL",$D9&lt;&gt;"Alt")</formula>
    </cfRule>
  </conditionalFormatting>
  <dataValidations count="4">
    <dataValidation type="list" allowBlank="1" showInputMessage="1" showErrorMessage="1" sqref="G34 G14 G18 G22 G30 G10 G26 G38">
      <formula1>$P33:$P35</formula1>
    </dataValidation>
    <dataValidation type="list" allowBlank="1" showInputMessage="1" showErrorMessage="1" sqref="I20 I28 I12 I36">
      <formula1>$G21:$G22</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Moya</dc:creator>
  <cp:keywords/>
  <dc:description/>
  <cp:lastModifiedBy>Aurelia</cp:lastModifiedBy>
  <cp:lastPrinted>2017-10-03T14:35:21Z</cp:lastPrinted>
  <dcterms:created xsi:type="dcterms:W3CDTF">2017-10-03T11:42:25Z</dcterms:created>
  <dcterms:modified xsi:type="dcterms:W3CDTF">2017-10-23T07:42:12Z</dcterms:modified>
  <cp:category/>
  <cp:version/>
  <cp:contentType/>
  <cp:contentStatus/>
</cp:coreProperties>
</file>