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4520" windowHeight="12795" tabRatio="675" activeTab="1"/>
  </bookViews>
  <sheets>
    <sheet name="SUB10M" sheetId="2" r:id="rId1"/>
    <sheet name="ALEM" sheetId="3" r:id="rId2"/>
    <sheet name="INFM" sheetId="10" r:id="rId3"/>
    <sheet name="CADM" sheetId="6" r:id="rId4"/>
    <sheet name="ALEF" sheetId="11" state="hidden" r:id="rId5"/>
    <sheet name="INFF" sheetId="12" r:id="rId6"/>
    <sheet name="CADF" sheetId="9" r:id="rId7"/>
    <sheet name="ALEVIN FEMENINO" sheetId="13" r:id="rId8"/>
  </sheets>
  <definedNames>
    <definedName name="_xlnm._FilterDatabase" localSheetId="0" hidden="1">SUB10M!#REF!</definedName>
  </definedNames>
  <calcPr calcId="125725"/>
</workbook>
</file>

<file path=xl/calcChain.xml><?xml version="1.0" encoding="utf-8"?>
<calcChain xmlns="http://schemas.openxmlformats.org/spreadsheetml/2006/main">
  <c r="F17" i="3"/>
  <c r="E17"/>
  <c r="I16"/>
  <c r="H16"/>
  <c r="F16"/>
  <c r="E16"/>
  <c r="G15"/>
  <c r="F15"/>
  <c r="E15"/>
  <c r="I14"/>
  <c r="H14"/>
  <c r="G14"/>
  <c r="E14"/>
  <c r="I13"/>
  <c r="H13"/>
  <c r="G13"/>
  <c r="F13"/>
  <c r="E13"/>
  <c r="N23"/>
  <c r="N22"/>
  <c r="L22"/>
  <c r="N21"/>
  <c r="L21"/>
  <c r="L13"/>
  <c r="N15"/>
  <c r="L15"/>
  <c r="N14"/>
  <c r="L14"/>
  <c r="N13"/>
  <c r="G17" l="1"/>
  <c r="G16"/>
  <c r="L23"/>
  <c r="T19"/>
  <c r="R19"/>
  <c r="N19"/>
  <c r="L19"/>
  <c r="T18"/>
  <c r="R18"/>
  <c r="N18"/>
  <c r="L18"/>
  <c r="T17"/>
  <c r="R17"/>
  <c r="N17"/>
  <c r="L17"/>
  <c r="I17"/>
  <c r="H17"/>
  <c r="J17" s="1"/>
  <c r="J16"/>
  <c r="T15"/>
  <c r="R15"/>
  <c r="I15"/>
  <c r="H15"/>
  <c r="T14"/>
  <c r="R14"/>
  <c r="F14"/>
  <c r="T13"/>
  <c r="R13"/>
  <c r="E27"/>
  <c r="F27"/>
  <c r="G27"/>
  <c r="H27"/>
  <c r="I27"/>
  <c r="L27"/>
  <c r="N27"/>
  <c r="R27"/>
  <c r="T27"/>
  <c r="E28"/>
  <c r="F28"/>
  <c r="G28"/>
  <c r="H28"/>
  <c r="I28"/>
  <c r="J28" s="1"/>
  <c r="L28"/>
  <c r="N28"/>
  <c r="R28"/>
  <c r="T28"/>
  <c r="E29"/>
  <c r="F29"/>
  <c r="G29"/>
  <c r="H29"/>
  <c r="I29"/>
  <c r="L29"/>
  <c r="N29"/>
  <c r="R29"/>
  <c r="T29"/>
  <c r="N28" i="10"/>
  <c r="L28"/>
  <c r="N27"/>
  <c r="L27"/>
  <c r="I27"/>
  <c r="H27"/>
  <c r="J27" s="1"/>
  <c r="G27"/>
  <c r="F27"/>
  <c r="E27"/>
  <c r="I26"/>
  <c r="H26"/>
  <c r="J26" s="1"/>
  <c r="G26"/>
  <c r="F26"/>
  <c r="E26"/>
  <c r="T25"/>
  <c r="R25"/>
  <c r="N25"/>
  <c r="L25"/>
  <c r="I25"/>
  <c r="H25"/>
  <c r="G25"/>
  <c r="F25"/>
  <c r="E25"/>
  <c r="T24"/>
  <c r="R24"/>
  <c r="N24"/>
  <c r="L24"/>
  <c r="I24"/>
  <c r="H24"/>
  <c r="G24"/>
  <c r="F24"/>
  <c r="E24"/>
  <c r="N18"/>
  <c r="L18"/>
  <c r="N17"/>
  <c r="L17"/>
  <c r="I17"/>
  <c r="H17"/>
  <c r="G17"/>
  <c r="F17"/>
  <c r="E17"/>
  <c r="I16"/>
  <c r="H16"/>
  <c r="J16" s="1"/>
  <c r="G16"/>
  <c r="F16"/>
  <c r="E16"/>
  <c r="T15"/>
  <c r="R15"/>
  <c r="N15"/>
  <c r="L15"/>
  <c r="I15"/>
  <c r="H15"/>
  <c r="G15"/>
  <c r="F15"/>
  <c r="E15"/>
  <c r="T14"/>
  <c r="R14"/>
  <c r="N14"/>
  <c r="L14"/>
  <c r="I14"/>
  <c r="H14"/>
  <c r="G14"/>
  <c r="F14"/>
  <c r="E14"/>
  <c r="M26" i="2"/>
  <c r="K26"/>
  <c r="M25"/>
  <c r="K25"/>
  <c r="H25"/>
  <c r="G25"/>
  <c r="I25" s="1"/>
  <c r="F25"/>
  <c r="E25"/>
  <c r="D25"/>
  <c r="H24"/>
  <c r="G24"/>
  <c r="I24" s="1"/>
  <c r="F24"/>
  <c r="E24"/>
  <c r="D24"/>
  <c r="S23"/>
  <c r="Q23"/>
  <c r="M23"/>
  <c r="K23"/>
  <c r="H23"/>
  <c r="G23"/>
  <c r="I23" s="1"/>
  <c r="F23"/>
  <c r="E23"/>
  <c r="D23"/>
  <c r="S22"/>
  <c r="Q22"/>
  <c r="M22"/>
  <c r="K22"/>
  <c r="I22"/>
  <c r="H22"/>
  <c r="G22"/>
  <c r="F22"/>
  <c r="E22"/>
  <c r="D22"/>
  <c r="M18"/>
  <c r="K18"/>
  <c r="M17"/>
  <c r="K17"/>
  <c r="H17"/>
  <c r="G17"/>
  <c r="I17" s="1"/>
  <c r="F17"/>
  <c r="E17"/>
  <c r="D17"/>
  <c r="I16"/>
  <c r="H16"/>
  <c r="G16"/>
  <c r="F16"/>
  <c r="E16"/>
  <c r="D16"/>
  <c r="S15"/>
  <c r="Q15"/>
  <c r="M15"/>
  <c r="K15"/>
  <c r="H15"/>
  <c r="G15"/>
  <c r="I15" s="1"/>
  <c r="F15"/>
  <c r="E15"/>
  <c r="D15"/>
  <c r="S14"/>
  <c r="Q14"/>
  <c r="M14"/>
  <c r="K14"/>
  <c r="I14"/>
  <c r="H14"/>
  <c r="G14"/>
  <c r="F14"/>
  <c r="E14"/>
  <c r="D14"/>
  <c r="M24" i="6"/>
  <c r="K24"/>
  <c r="M23"/>
  <c r="K23"/>
  <c r="M22"/>
  <c r="K22"/>
  <c r="S20"/>
  <c r="Q20"/>
  <c r="M20"/>
  <c r="K20"/>
  <c r="S19"/>
  <c r="Q19"/>
  <c r="M19"/>
  <c r="K19"/>
  <c r="S18"/>
  <c r="Q18"/>
  <c r="M18"/>
  <c r="K18"/>
  <c r="H18"/>
  <c r="I18" s="1"/>
  <c r="G18"/>
  <c r="E18"/>
  <c r="D18"/>
  <c r="F18" s="1"/>
  <c r="H17"/>
  <c r="G17"/>
  <c r="I17" s="1"/>
  <c r="F17"/>
  <c r="E17"/>
  <c r="D17"/>
  <c r="S16"/>
  <c r="Q16"/>
  <c r="M16"/>
  <c r="K16"/>
  <c r="H16"/>
  <c r="G16"/>
  <c r="I16" s="1"/>
  <c r="F16"/>
  <c r="E16"/>
  <c r="D16"/>
  <c r="S15"/>
  <c r="Q15"/>
  <c r="M15"/>
  <c r="K15"/>
  <c r="H15"/>
  <c r="G15"/>
  <c r="I15" s="1"/>
  <c r="F15"/>
  <c r="E15"/>
  <c r="D15"/>
  <c r="S14"/>
  <c r="Q14"/>
  <c r="M14"/>
  <c r="K14"/>
  <c r="H14"/>
  <c r="G14"/>
  <c r="I14" s="1"/>
  <c r="F14"/>
  <c r="E14"/>
  <c r="D14"/>
  <c r="M18" i="12"/>
  <c r="K18"/>
  <c r="M17"/>
  <c r="K17"/>
  <c r="H17"/>
  <c r="G17"/>
  <c r="I17" s="1"/>
  <c r="F17"/>
  <c r="E17"/>
  <c r="D17"/>
  <c r="I16"/>
  <c r="H16"/>
  <c r="G16"/>
  <c r="F16"/>
  <c r="E16"/>
  <c r="D16"/>
  <c r="S15"/>
  <c r="Q15"/>
  <c r="M15"/>
  <c r="K15"/>
  <c r="H15"/>
  <c r="G15"/>
  <c r="I15" s="1"/>
  <c r="F15"/>
  <c r="E15"/>
  <c r="D15"/>
  <c r="S14"/>
  <c r="Q14"/>
  <c r="M14"/>
  <c r="K14"/>
  <c r="I14"/>
  <c r="H14"/>
  <c r="G14"/>
  <c r="F14"/>
  <c r="E14"/>
  <c r="D14"/>
  <c r="M18" i="11"/>
  <c r="K18"/>
  <c r="M17"/>
  <c r="K17"/>
  <c r="H17"/>
  <c r="I17" s="1"/>
  <c r="G17"/>
  <c r="F17"/>
  <c r="E17"/>
  <c r="D17"/>
  <c r="H16"/>
  <c r="G16"/>
  <c r="I16" s="1"/>
  <c r="F16"/>
  <c r="E16"/>
  <c r="D16"/>
  <c r="S15"/>
  <c r="Q15"/>
  <c r="M15"/>
  <c r="K15"/>
  <c r="H15"/>
  <c r="I15" s="1"/>
  <c r="G15"/>
  <c r="F15"/>
  <c r="E15"/>
  <c r="D15"/>
  <c r="S14"/>
  <c r="Q14"/>
  <c r="M14"/>
  <c r="K14"/>
  <c r="H14"/>
  <c r="G14"/>
  <c r="I14" s="1"/>
  <c r="F14"/>
  <c r="E14"/>
  <c r="D14"/>
  <c r="N37" i="3"/>
  <c r="L37"/>
  <c r="N36"/>
  <c r="L36"/>
  <c r="N35"/>
  <c r="L35"/>
  <c r="T33"/>
  <c r="R33"/>
  <c r="N33"/>
  <c r="L33"/>
  <c r="T32"/>
  <c r="R32"/>
  <c r="N32"/>
  <c r="L32"/>
  <c r="T31"/>
  <c r="R31"/>
  <c r="N31"/>
  <c r="L31"/>
  <c r="I31"/>
  <c r="H31"/>
  <c r="F31"/>
  <c r="E31"/>
  <c r="I30"/>
  <c r="H30"/>
  <c r="G30"/>
  <c r="F30"/>
  <c r="E30"/>
  <c r="N28" i="9"/>
  <c r="L28"/>
  <c r="N27"/>
  <c r="L27"/>
  <c r="I27"/>
  <c r="H27"/>
  <c r="G27"/>
  <c r="F27"/>
  <c r="E27"/>
  <c r="I26"/>
  <c r="H26"/>
  <c r="G26"/>
  <c r="F26"/>
  <c r="E26"/>
  <c r="T25"/>
  <c r="R25"/>
  <c r="N25"/>
  <c r="L25"/>
  <c r="I25"/>
  <c r="H25"/>
  <c r="G25"/>
  <c r="F25"/>
  <c r="E25"/>
  <c r="T24"/>
  <c r="R24"/>
  <c r="N24"/>
  <c r="L24"/>
  <c r="I24"/>
  <c r="H24"/>
  <c r="G24"/>
  <c r="F24"/>
  <c r="E24"/>
  <c r="N18"/>
  <c r="L18"/>
  <c r="N17"/>
  <c r="L17"/>
  <c r="I17"/>
  <c r="H17"/>
  <c r="G17"/>
  <c r="F17"/>
  <c r="E17"/>
  <c r="I16"/>
  <c r="H16"/>
  <c r="G16"/>
  <c r="F16"/>
  <c r="E16"/>
  <c r="T15"/>
  <c r="R15"/>
  <c r="N15"/>
  <c r="L15"/>
  <c r="I15"/>
  <c r="H15"/>
  <c r="G15"/>
  <c r="F15"/>
  <c r="E15"/>
  <c r="T14"/>
  <c r="R14"/>
  <c r="N14"/>
  <c r="L14"/>
  <c r="I14"/>
  <c r="H14"/>
  <c r="G14"/>
  <c r="F14"/>
  <c r="E14"/>
  <c r="J14" i="3" l="1"/>
  <c r="J29"/>
  <c r="J15"/>
  <c r="J27"/>
  <c r="J13"/>
  <c r="J30"/>
  <c r="J15" i="9"/>
  <c r="J25"/>
  <c r="G31" i="3"/>
  <c r="J14" i="10"/>
  <c r="J24"/>
  <c r="J15"/>
  <c r="J25"/>
  <c r="J17"/>
  <c r="J31" i="3"/>
  <c r="J17" i="9"/>
  <c r="J27"/>
  <c r="J26"/>
  <c r="J16"/>
  <c r="J14"/>
  <c r="J24"/>
</calcChain>
</file>

<file path=xl/sharedStrings.xml><?xml version="1.0" encoding="utf-8"?>
<sst xmlns="http://schemas.openxmlformats.org/spreadsheetml/2006/main" count="342" uniqueCount="90">
  <si>
    <t>G</t>
  </si>
  <si>
    <t>P</t>
  </si>
  <si>
    <t>J</t>
  </si>
  <si>
    <t xml:space="preserve"> A/F </t>
  </si>
  <si>
    <t xml:space="preserve"> E/C</t>
  </si>
  <si>
    <t>DIF.</t>
  </si>
  <si>
    <t>VS</t>
  </si>
  <si>
    <t>GRUPO A</t>
  </si>
  <si>
    <t>GRUPO B</t>
  </si>
  <si>
    <t>CT MURO</t>
  </si>
  <si>
    <t>CT LA SALLE</t>
  </si>
  <si>
    <t>SANTA MARIA TC</t>
  </si>
  <si>
    <t>DESCANSA</t>
  </si>
  <si>
    <t>CT PORTO CRISTO</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</si>
  <si>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</si>
  <si>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</si>
  <si>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FELANITX</t>
  </si>
  <si>
    <t>EU MOLL TC</t>
  </si>
  <si>
    <t>FASE GRUPO</t>
  </si>
  <si>
    <t>FASE ELIMINATORIA</t>
  </si>
  <si>
    <t>CADETE MASCULINO</t>
  </si>
  <si>
    <t>SUB10 MASCULINO</t>
  </si>
  <si>
    <t>2º GRUPO B</t>
  </si>
  <si>
    <t>1º GRUPO A</t>
  </si>
  <si>
    <t>1º GRUPO B</t>
  </si>
  <si>
    <t>2º GRUPO A</t>
  </si>
  <si>
    <t xml:space="preserve">Dos cabezas de serie en cada grupo. Se clasifican para la fase final los dos primeros de cada grupo. </t>
  </si>
  <si>
    <t>INFANTIL FEMENINO</t>
  </si>
  <si>
    <t>LIGA</t>
  </si>
  <si>
    <t>RKG EQUIPO</t>
  </si>
  <si>
    <t>CT LA SALLE "B"</t>
  </si>
  <si>
    <t>CADETE FEMENINO</t>
  </si>
  <si>
    <t>El primero de grupo jugará la semifinal como local</t>
  </si>
  <si>
    <t>El primero de grupo será el campeón de la competición.</t>
  </si>
  <si>
    <r>
      <t xml:space="preserve">El equipo local deberá enviar el acta a melanie@ftib.es, como máximo, el </t>
    </r>
    <r>
      <rPr>
        <b/>
        <sz val="9"/>
        <rFont val="DIN Pro Light"/>
        <family val="2"/>
      </rPr>
      <t>MARTES</t>
    </r>
    <r>
      <rPr>
        <sz val="9"/>
        <rFont val="DIN Pro Light"/>
        <family val="2"/>
      </rPr>
      <t xml:space="preserve"> siguiente a la fecha programada para la </t>
    </r>
  </si>
  <si>
    <r>
      <t xml:space="preserve">En caso de no recibirla se dará por perdedor al equipo local. </t>
    </r>
    <r>
      <rPr>
        <b/>
        <sz val="9"/>
        <rFont val="DIN Pro Light"/>
        <family val="2"/>
      </rPr>
      <t>Los resultados se actualizarán tras cada jornada según estas normas.</t>
    </r>
  </si>
  <si>
    <t>J.3  10/11 ABRIL</t>
  </si>
  <si>
    <t>J.3  27/28 MARZO</t>
  </si>
  <si>
    <t>J.1 30/31 ENERO</t>
  </si>
  <si>
    <t>PLAYAS SANTA PONSA TC "A"</t>
  </si>
  <si>
    <t>COPA FTIB POR EQUIPOS DE MALLORCA JUVENILES 2022</t>
  </si>
  <si>
    <t>ALEVIN MASCULINO</t>
  </si>
  <si>
    <t>ALEVÍN FEMENINO</t>
  </si>
  <si>
    <t>DELTA TC</t>
  </si>
  <si>
    <t>SPORTING TC</t>
  </si>
  <si>
    <t>CLUB TOTTENNIS</t>
  </si>
  <si>
    <t xml:space="preserve">El primero de grupo jugará la final </t>
  </si>
  <si>
    <t>CT SOMETIMES "B"</t>
  </si>
  <si>
    <t>CT SOMETIMES "A"</t>
  </si>
  <si>
    <t>PLAYAS SANTA PONSA TC "B"</t>
  </si>
  <si>
    <t>CS</t>
  </si>
  <si>
    <t>RAFA NADAL CLUB "A"</t>
  </si>
  <si>
    <t>INFANTIL MASCULINO</t>
  </si>
  <si>
    <t>CT MANACOR</t>
  </si>
  <si>
    <t>MATCH POINT</t>
  </si>
  <si>
    <t>MATCH POINT TC</t>
  </si>
  <si>
    <t>RAFA NADAL CLUB "B"</t>
  </si>
  <si>
    <t>CT PONT D'INCA NOU</t>
  </si>
  <si>
    <t>CT POLLENTIA "B"</t>
  </si>
  <si>
    <t>VILAS TA</t>
  </si>
  <si>
    <t>RKG</t>
  </si>
  <si>
    <t>SC</t>
  </si>
  <si>
    <t>TC BINISSALEM "A"</t>
  </si>
  <si>
    <t>TC BINISSALEM "B"</t>
  </si>
  <si>
    <t>SANTA MARIA TC "A"</t>
  </si>
  <si>
    <t>SANTA MARIA TC "B"</t>
  </si>
  <si>
    <t>CT LLUCMAJOR</t>
  </si>
  <si>
    <t>J.1 19/20 FEBRERO</t>
  </si>
  <si>
    <t>J.2  12/13 MARZO</t>
  </si>
  <si>
    <t>J.3  2/3 ABRIL</t>
  </si>
  <si>
    <t>18-19 JUNIO</t>
  </si>
  <si>
    <t>14/15 MAYO</t>
  </si>
  <si>
    <t>J.1 29/30 ENERO</t>
  </si>
  <si>
    <t>J.3  9/10 ABRIL</t>
  </si>
  <si>
    <t>J.2- 19/20 FEBRERO</t>
  </si>
  <si>
    <t>J.3- 19/20 MARZO</t>
  </si>
  <si>
    <t>J.1- 29/30 ENERO</t>
  </si>
  <si>
    <t>J.2- 26/27 FEBRERO</t>
  </si>
  <si>
    <t>J.4- 9/10 ABRIL</t>
  </si>
  <si>
    <t>J.5- 14/15 MAYO</t>
  </si>
  <si>
    <t>4-5 JUNIO</t>
  </si>
  <si>
    <t>J.3- 12/13 MARZO</t>
  </si>
  <si>
    <t>PENDIENTE DE SORTEO</t>
  </si>
  <si>
    <t>J.2  13/14 MARZO</t>
  </si>
  <si>
    <t>J.2  26/27 MARZO</t>
  </si>
  <si>
    <t>18/19 JUNIO</t>
  </si>
  <si>
    <t xml:space="preserve">Dos cabezas de serie en cada grupo. Se clasifican para la fase final los dos primeros de cada de cada grupo. </t>
  </si>
  <si>
    <t>ROUND ROBIN</t>
  </si>
  <si>
    <t>Un cabeza de serie en cada grupo. El primero de grupo pasa a la final.</t>
  </si>
  <si>
    <t>ACTION TT</t>
  </si>
</sst>
</file>

<file path=xl/styles.xml><?xml version="1.0" encoding="utf-8"?>
<styleSheet xmlns="http://schemas.openxmlformats.org/spreadsheetml/2006/main">
  <fonts count="34">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sz val="11"/>
      <color theme="0"/>
      <name val="Calibri"/>
      <family val="2"/>
      <scheme val="minor"/>
    </font>
    <font>
      <b/>
      <sz val="9"/>
      <color theme="0"/>
      <name val="DINPro-Bold"/>
      <family val="3"/>
    </font>
    <font>
      <sz val="8"/>
      <color theme="0"/>
      <name val="DINPro-Bold"/>
      <family val="3"/>
    </font>
    <font>
      <sz val="9"/>
      <color theme="0"/>
      <name val="DINPro-Bold"/>
      <family val="3"/>
    </font>
    <font>
      <sz val="9"/>
      <color theme="0"/>
      <name val="Comic Sans MS"/>
      <family val="4"/>
    </font>
    <font>
      <b/>
      <sz val="9"/>
      <name val="DIN Pro Regular"/>
      <family val="2"/>
    </font>
    <font>
      <sz val="9"/>
      <name val="DIN Pro Light"/>
      <family val="2"/>
    </font>
    <font>
      <b/>
      <sz val="9"/>
      <name val="DIN Pro Light"/>
      <family val="2"/>
    </font>
    <font>
      <sz val="11"/>
      <color rgb="FFFF0000"/>
      <name val="DIN Pro Regular"/>
      <family val="2"/>
    </font>
    <font>
      <sz val="11"/>
      <name val="DIN Pro Regular"/>
      <family val="2"/>
    </font>
    <font>
      <b/>
      <sz val="8"/>
      <name val="DIN Pro Bold"/>
      <family val="2"/>
    </font>
    <font>
      <sz val="9"/>
      <name val="DIN Pro Black"/>
      <family val="2"/>
    </font>
    <font>
      <b/>
      <sz val="9"/>
      <name val="DIN Pro Black"/>
      <family val="2"/>
    </font>
    <font>
      <sz val="11"/>
      <color rgb="FFFF0000"/>
      <name val="DIN Pro Bold"/>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4" fillId="0" borderId="0"/>
  </cellStyleXfs>
  <cellXfs count="132">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1" fillId="2" borderId="11" xfId="1" applyFont="1" applyFill="1" applyBorder="1" applyAlignment="1">
      <alignment horizontal="right" vertical="center"/>
    </xf>
    <xf numFmtId="0" fontId="11" fillId="2" borderId="11" xfId="1" applyFont="1" applyFill="1" applyBorder="1" applyAlignment="1">
      <alignment horizontal="left" vertical="center"/>
    </xf>
    <xf numFmtId="0" fontId="11" fillId="2" borderId="7" xfId="1" applyFont="1" applyFill="1" applyBorder="1" applyAlignment="1">
      <alignment horizontal="left" vertical="center"/>
    </xf>
    <xf numFmtId="0" fontId="16" fillId="2" borderId="0" xfId="0" applyFont="1" applyFill="1" applyAlignment="1">
      <alignment vertical="center"/>
    </xf>
    <xf numFmtId="0" fontId="17" fillId="2" borderId="0" xfId="0" applyFont="1" applyFill="1" applyAlignment="1">
      <alignment horizontal="lef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3" fillId="2" borderId="0" xfId="0" applyFont="1" applyFill="1"/>
    <xf numFmtId="0" fontId="15" fillId="2" borderId="0" xfId="0" applyFont="1" applyFill="1"/>
    <xf numFmtId="0" fontId="0" fillId="2" borderId="0" xfId="0" applyFill="1" applyBorder="1"/>
    <xf numFmtId="0" fontId="0" fillId="2" borderId="25" xfId="0" applyFill="1" applyBorder="1"/>
    <xf numFmtId="0" fontId="0" fillId="2" borderId="24" xfId="0" applyFill="1" applyBorder="1"/>
    <xf numFmtId="0" fontId="18"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10"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19" fillId="2" borderId="23" xfId="0" applyFont="1" applyFill="1" applyBorder="1"/>
    <xf numFmtId="0" fontId="19" fillId="2" borderId="10" xfId="0" applyFont="1" applyFill="1" applyBorder="1"/>
    <xf numFmtId="0" fontId="19" fillId="2" borderId="25" xfId="0" applyFont="1" applyFill="1" applyBorder="1"/>
    <xf numFmtId="0" fontId="0" fillId="2" borderId="10" xfId="0" applyFill="1" applyBorder="1"/>
    <xf numFmtId="0" fontId="19" fillId="2" borderId="26" xfId="0" applyFont="1" applyFill="1" applyBorder="1"/>
    <xf numFmtId="0" fontId="19" fillId="2" borderId="0" xfId="0" applyFont="1" applyFill="1"/>
    <xf numFmtId="0" fontId="0" fillId="2" borderId="23" xfId="0" applyFill="1" applyBorder="1"/>
    <xf numFmtId="0" fontId="0" fillId="2" borderId="26" xfId="0" applyFill="1" applyBorder="1"/>
    <xf numFmtId="0" fontId="7" fillId="3" borderId="0" xfId="0" applyFont="1" applyFill="1" applyAlignment="1">
      <alignment horizontal="center" vertical="center"/>
    </xf>
    <xf numFmtId="0" fontId="1" fillId="2" borderId="0" xfId="1" applyFont="1" applyFill="1" applyBorder="1" applyAlignment="1">
      <alignment vertical="center"/>
    </xf>
    <xf numFmtId="0" fontId="6" fillId="0" borderId="0" xfId="1" applyFont="1" applyBorder="1" applyAlignment="1">
      <alignment vertical="center"/>
    </xf>
    <xf numFmtId="0" fontId="11" fillId="2" borderId="0" xfId="1" applyFont="1" applyFill="1" applyBorder="1" applyAlignment="1">
      <alignment horizontal="right" vertical="center"/>
    </xf>
    <xf numFmtId="0" fontId="18" fillId="2" borderId="0" xfId="0" applyFont="1" applyFill="1" applyBorder="1"/>
    <xf numFmtId="0" fontId="21" fillId="2" borderId="0" xfId="0" applyFont="1" applyFill="1" applyBorder="1" applyAlignment="1">
      <alignment horizontal="center" vertical="center"/>
    </xf>
    <xf numFmtId="0" fontId="22"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2" fillId="2" borderId="0" xfId="1" applyFont="1" applyFill="1" applyBorder="1" applyAlignment="1">
      <alignment vertical="center"/>
    </xf>
    <xf numFmtId="0" fontId="24" fillId="2" borderId="0" xfId="1" applyFont="1" applyFill="1" applyBorder="1" applyAlignment="1">
      <alignment horizontal="center" vertical="center"/>
    </xf>
    <xf numFmtId="0" fontId="20" fillId="2" borderId="0" xfId="0" applyFont="1" applyFill="1" applyBorder="1" applyAlignment="1">
      <alignment vertical="center"/>
    </xf>
    <xf numFmtId="0" fontId="22" fillId="2" borderId="0" xfId="1" applyFont="1" applyFill="1" applyBorder="1" applyAlignment="1">
      <alignment horizontal="left" vertical="center"/>
    </xf>
    <xf numFmtId="0" fontId="0" fillId="2" borderId="0" xfId="0" applyFill="1" applyBorder="1" applyAlignment="1">
      <alignment horizontal="center" vertical="center"/>
    </xf>
    <xf numFmtId="0" fontId="22" fillId="2" borderId="0" xfId="0" applyFont="1" applyFill="1" applyBorder="1" applyAlignment="1">
      <alignment horizontal="center" vertical="center"/>
    </xf>
    <xf numFmtId="0" fontId="19" fillId="0" borderId="0" xfId="0" applyFont="1" applyAlignment="1">
      <alignment horizontal="left" vertical="center"/>
    </xf>
    <xf numFmtId="0" fontId="12" fillId="2" borderId="0" xfId="0" applyFont="1" applyFill="1" applyAlignment="1">
      <alignment vertical="top" wrapText="1"/>
    </xf>
    <xf numFmtId="0" fontId="18" fillId="2" borderId="0" xfId="0" applyFont="1" applyFill="1" applyAlignment="1">
      <alignment horizont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0" xfId="0" applyFont="1" applyFill="1" applyBorder="1" applyAlignment="1">
      <alignment horizontal="center" vertical="center"/>
    </xf>
    <xf numFmtId="0" fontId="26" fillId="2" borderId="0" xfId="0" applyFont="1" applyFill="1" applyAlignment="1">
      <alignment horizontal="left" vertical="center"/>
    </xf>
    <xf numFmtId="0" fontId="11" fillId="0" borderId="7" xfId="1" applyFont="1" applyBorder="1" applyAlignment="1">
      <alignment vertical="center"/>
    </xf>
    <xf numFmtId="0" fontId="11" fillId="2" borderId="11" xfId="1" applyFont="1" applyFill="1" applyBorder="1" applyAlignment="1">
      <alignment vertical="center"/>
    </xf>
    <xf numFmtId="0" fontId="20" fillId="2" borderId="0" xfId="0" applyFont="1" applyFill="1" applyAlignment="1">
      <alignment vertical="center"/>
    </xf>
    <xf numFmtId="0" fontId="3" fillId="2" borderId="8" xfId="0" applyFont="1" applyFill="1" applyBorder="1" applyAlignment="1">
      <alignment horizontal="center" vertical="center"/>
    </xf>
    <xf numFmtId="0" fontId="6" fillId="3" borderId="27" xfId="0" applyFont="1" applyFill="1" applyBorder="1" applyAlignment="1">
      <alignment vertical="center"/>
    </xf>
    <xf numFmtId="0" fontId="6" fillId="3" borderId="19" xfId="0" applyFont="1" applyFill="1" applyBorder="1" applyAlignment="1">
      <alignment vertical="center"/>
    </xf>
    <xf numFmtId="0" fontId="11" fillId="2" borderId="21" xfId="0" applyFont="1" applyFill="1" applyBorder="1" applyAlignment="1">
      <alignment vertical="center"/>
    </xf>
    <xf numFmtId="0" fontId="14" fillId="3" borderId="28"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11" fillId="2" borderId="0" xfId="0" applyFont="1" applyFill="1" applyBorder="1" applyAlignment="1">
      <alignment horizontal="left" vertical="center"/>
    </xf>
    <xf numFmtId="0" fontId="16" fillId="2" borderId="0" xfId="0" applyFont="1" applyFill="1" applyBorder="1"/>
    <xf numFmtId="0" fontId="16" fillId="2" borderId="23" xfId="0" applyFont="1" applyFill="1" applyBorder="1"/>
    <xf numFmtId="0" fontId="30" fillId="3" borderId="20" xfId="0" applyFont="1" applyFill="1" applyBorder="1" applyAlignment="1">
      <alignment vertical="center"/>
    </xf>
    <xf numFmtId="0" fontId="11" fillId="2" borderId="0" xfId="0" applyFont="1" applyFill="1" applyBorder="1" applyAlignment="1">
      <alignment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vertical="center"/>
    </xf>
    <xf numFmtId="0" fontId="31" fillId="3" borderId="31" xfId="0" applyFont="1" applyFill="1" applyBorder="1" applyAlignment="1">
      <alignment horizontal="center" vertical="center"/>
    </xf>
    <xf numFmtId="0" fontId="31" fillId="3" borderId="7" xfId="0" applyFont="1" applyFill="1" applyBorder="1" applyAlignment="1">
      <alignment horizontal="center" vertical="center"/>
    </xf>
    <xf numFmtId="0" fontId="32" fillId="3" borderId="20" xfId="0" applyFont="1" applyFill="1" applyBorder="1" applyAlignment="1">
      <alignment horizontal="center" vertical="center"/>
    </xf>
    <xf numFmtId="0" fontId="2"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22" fillId="2" borderId="0" xfId="0" applyFont="1" applyFill="1" applyBorder="1" applyAlignment="1">
      <alignment vertical="center"/>
    </xf>
    <xf numFmtId="0" fontId="33" fillId="0" borderId="0" xfId="0" applyFont="1"/>
    <xf numFmtId="0" fontId="6" fillId="3" borderId="21" xfId="0" applyFont="1" applyFill="1" applyBorder="1" applyAlignment="1">
      <alignment vertical="center"/>
    </xf>
    <xf numFmtId="0" fontId="11" fillId="3" borderId="7" xfId="0" applyFont="1" applyFill="1" applyBorder="1" applyAlignment="1">
      <alignment vertical="center"/>
    </xf>
    <xf numFmtId="0" fontId="29" fillId="2" borderId="24" xfId="0" applyFont="1" applyFill="1" applyBorder="1" applyAlignment="1">
      <alignment horizontal="center"/>
    </xf>
    <xf numFmtId="0" fontId="28" fillId="2" borderId="24" xfId="0" applyFont="1" applyFill="1" applyBorder="1" applyAlignment="1">
      <alignment horizontal="center"/>
    </xf>
    <xf numFmtId="0" fontId="25" fillId="3"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1152525</xdr:colOff>
      <xdr:row>0</xdr:row>
      <xdr:rowOff>123825</xdr:rowOff>
    </xdr:from>
    <xdr:to>
      <xdr:col>16</xdr:col>
      <xdr:colOff>138545</xdr:colOff>
      <xdr:row>4</xdr:row>
      <xdr:rowOff>131113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29400" y="123825"/>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1524000</xdr:colOff>
      <xdr:row>29</xdr:row>
      <xdr:rowOff>66675</xdr:rowOff>
    </xdr:from>
    <xdr:to>
      <xdr:col>12</xdr:col>
      <xdr:colOff>1481570</xdr:colOff>
      <xdr:row>32</xdr:row>
      <xdr:rowOff>54913</xdr:rowOff>
    </xdr:to>
    <xdr:pic>
      <xdr:nvPicPr>
        <xdr:cNvPr id="5" name="0 Imagen"/>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r="45946"/>
        <a:stretch>
          <a:fillRect/>
        </a:stretch>
      </xdr:blipFill>
      <xdr:spPr bwMode="auto">
        <a:xfrm>
          <a:off x="5676900" y="5562600"/>
          <a:ext cx="1729220" cy="5597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244187</xdr:colOff>
      <xdr:row>32</xdr:row>
      <xdr:rowOff>171450</xdr:rowOff>
    </xdr:from>
    <xdr:to>
      <xdr:col>3</xdr:col>
      <xdr:colOff>230332</xdr:colOff>
      <xdr:row>37</xdr:row>
      <xdr:rowOff>45388</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244187" y="5372100"/>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320387</xdr:colOff>
      <xdr:row>0</xdr:row>
      <xdr:rowOff>187901</xdr:rowOff>
    </xdr:from>
    <xdr:to>
      <xdr:col>17</xdr:col>
      <xdr:colOff>441614</xdr:colOff>
      <xdr:row>5</xdr:row>
      <xdr:rowOff>14214</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35462" y="187901"/>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1149062</xdr:colOff>
      <xdr:row>45</xdr:row>
      <xdr:rowOff>142875</xdr:rowOff>
    </xdr:from>
    <xdr:to>
      <xdr:col>13</xdr:col>
      <xdr:colOff>439882</xdr:colOff>
      <xdr:row>49</xdr:row>
      <xdr:rowOff>54913</xdr:rowOff>
    </xdr:to>
    <xdr:pic>
      <xdr:nvPicPr>
        <xdr:cNvPr id="8"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5692487" y="7181850"/>
          <a:ext cx="22149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244187</xdr:colOff>
      <xdr:row>18</xdr:row>
      <xdr:rowOff>171450</xdr:rowOff>
    </xdr:from>
    <xdr:to>
      <xdr:col>3</xdr:col>
      <xdr:colOff>230332</xdr:colOff>
      <xdr:row>23</xdr:row>
      <xdr:rowOff>45388</xdr:rowOff>
    </xdr:to>
    <xdr:pic>
      <xdr:nvPicPr>
        <xdr:cNvPr id="7"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244187" y="7724775"/>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206087</xdr:colOff>
      <xdr:row>17</xdr:row>
      <xdr:rowOff>161925</xdr:rowOff>
    </xdr:from>
    <xdr:to>
      <xdr:col>3</xdr:col>
      <xdr:colOff>775077</xdr:colOff>
      <xdr:row>20</xdr:row>
      <xdr:rowOff>123825</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53737" y="3200400"/>
          <a:ext cx="2264440" cy="590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57150</xdr:colOff>
      <xdr:row>0</xdr:row>
      <xdr:rowOff>85725</xdr:rowOff>
    </xdr:from>
    <xdr:to>
      <xdr:col>19</xdr:col>
      <xdr:colOff>1232954</xdr:colOff>
      <xdr:row>4</xdr:row>
      <xdr:rowOff>59086</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6429375" y="85725"/>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220807</xdr:colOff>
      <xdr:row>22</xdr:row>
      <xdr:rowOff>4689</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12</xdr:col>
      <xdr:colOff>1152525</xdr:colOff>
      <xdr:row>0</xdr:row>
      <xdr:rowOff>123825</xdr:rowOff>
    </xdr:from>
    <xdr:to>
      <xdr:col>16</xdr:col>
      <xdr:colOff>1148195</xdr:colOff>
      <xdr:row>4</xdr:row>
      <xdr:rowOff>131113</xdr:rowOff>
    </xdr:to>
    <xdr:pic>
      <xdr:nvPicPr>
        <xdr:cNvPr id="8"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29400" y="123825"/>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329912</xdr:colOff>
      <xdr:row>0</xdr:row>
      <xdr:rowOff>168851</xdr:rowOff>
    </xdr:from>
    <xdr:to>
      <xdr:col>12</xdr:col>
      <xdr:colOff>603539</xdr:colOff>
      <xdr:row>4</xdr:row>
      <xdr:rowOff>176139</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930487" y="168851"/>
          <a:ext cx="3054927"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18</xdr:row>
      <xdr:rowOff>38100</xdr:rowOff>
    </xdr:from>
    <xdr:to>
      <xdr:col>2</xdr:col>
      <xdr:colOff>304800</xdr:colOff>
      <xdr:row>20</xdr:row>
      <xdr:rowOff>178738</xdr:rowOff>
    </xdr:to>
    <xdr:pic>
      <xdr:nvPicPr>
        <xdr:cNvPr id="3" name="0 Imagen"/>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r="45946"/>
        <a:stretch>
          <a:fillRect/>
        </a:stretch>
      </xdr:blipFill>
      <xdr:spPr bwMode="auto">
        <a:xfrm>
          <a:off x="352425" y="3286125"/>
          <a:ext cx="1733550" cy="5597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329912</xdr:colOff>
      <xdr:row>0</xdr:row>
      <xdr:rowOff>168851</xdr:rowOff>
    </xdr:from>
    <xdr:to>
      <xdr:col>12</xdr:col>
      <xdr:colOff>355889</xdr:colOff>
      <xdr:row>4</xdr:row>
      <xdr:rowOff>176139</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930487" y="168851"/>
          <a:ext cx="2045277"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18</xdr:row>
      <xdr:rowOff>38100</xdr:rowOff>
    </xdr:from>
    <xdr:to>
      <xdr:col>2</xdr:col>
      <xdr:colOff>314325</xdr:colOff>
      <xdr:row>20</xdr:row>
      <xdr:rowOff>178738</xdr:rowOff>
    </xdr:to>
    <xdr:pic>
      <xdr:nvPicPr>
        <xdr:cNvPr id="3" name="0 Imagen"/>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r="45946"/>
        <a:stretch>
          <a:fillRect/>
        </a:stretch>
      </xdr:blipFill>
      <xdr:spPr bwMode="auto">
        <a:xfrm>
          <a:off x="352425" y="3286125"/>
          <a:ext cx="1743075" cy="5597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57150</xdr:colOff>
      <xdr:row>0</xdr:row>
      <xdr:rowOff>85725</xdr:rowOff>
    </xdr:from>
    <xdr:to>
      <xdr:col>19</xdr:col>
      <xdr:colOff>1232954</xdr:colOff>
      <xdr:row>4</xdr:row>
      <xdr:rowOff>59086</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6429375" y="85725"/>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V34"/>
  <sheetViews>
    <sheetView zoomScaleNormal="100" workbookViewId="0">
      <selection activeCell="B7" sqref="B7"/>
    </sheetView>
  </sheetViews>
  <sheetFormatPr baseColWidth="10" defaultRowHeight="15"/>
  <cols>
    <col min="1" max="1" width="3.7109375" customWidth="1"/>
    <col min="2" max="2" width="23.5703125" customWidth="1"/>
    <col min="3" max="3" width="5.1406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40</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21</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87</v>
      </c>
      <c r="C5" s="27"/>
      <c r="D5" s="9"/>
      <c r="E5" s="9"/>
      <c r="F5" s="9"/>
      <c r="G5" s="25"/>
      <c r="H5" s="9"/>
      <c r="I5" s="9"/>
      <c r="J5" s="9"/>
      <c r="K5" s="26"/>
      <c r="L5" s="9"/>
      <c r="M5" s="9"/>
      <c r="N5" s="9"/>
      <c r="O5" s="9"/>
      <c r="P5" s="9"/>
      <c r="Q5" s="9"/>
      <c r="R5" s="9"/>
      <c r="S5" s="9"/>
      <c r="T5" s="9"/>
      <c r="U5" s="9"/>
      <c r="V5" s="9"/>
    </row>
    <row r="6" spans="1:22" ht="12.95" customHeight="1">
      <c r="A6" s="9"/>
      <c r="B6" s="26" t="s">
        <v>88</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94" t="s">
        <v>34</v>
      </c>
      <c r="C8" s="34"/>
      <c r="D8" s="35"/>
      <c r="E8" s="35"/>
      <c r="F8" s="35"/>
      <c r="G8" s="35"/>
      <c r="H8" s="35"/>
      <c r="I8" s="35"/>
      <c r="J8" s="35"/>
      <c r="K8" s="35"/>
      <c r="L8" s="35"/>
      <c r="M8" s="33"/>
      <c r="N8" s="9"/>
      <c r="O8" s="9"/>
      <c r="P8" s="9"/>
      <c r="Q8" s="9"/>
      <c r="R8" s="9"/>
      <c r="S8" s="9"/>
      <c r="T8" s="9"/>
      <c r="U8" s="9"/>
      <c r="V8" s="9"/>
    </row>
    <row r="9" spans="1:22" ht="12.95" customHeight="1">
      <c r="A9" s="9"/>
      <c r="B9" s="94" t="s">
        <v>14</v>
      </c>
      <c r="C9" s="34"/>
      <c r="D9" s="35"/>
      <c r="E9" s="35"/>
      <c r="F9" s="35"/>
      <c r="G9" s="35"/>
      <c r="H9" s="35"/>
      <c r="I9" s="35"/>
      <c r="J9" s="35"/>
      <c r="K9" s="35"/>
      <c r="L9" s="35"/>
      <c r="M9" s="33"/>
      <c r="N9" s="9"/>
      <c r="O9" s="9"/>
      <c r="P9" s="9"/>
      <c r="Q9" s="9"/>
      <c r="R9" s="9"/>
      <c r="S9" s="9"/>
      <c r="T9" s="9"/>
      <c r="U9" s="9"/>
      <c r="V9" s="9"/>
    </row>
    <row r="10" spans="1:22" ht="12.95" customHeight="1">
      <c r="A10" s="9"/>
      <c r="B10" s="94" t="s">
        <v>35</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100000000000001" customHeight="1" thickBot="1">
      <c r="A13" s="10"/>
      <c r="B13" s="1" t="s">
        <v>7</v>
      </c>
      <c r="C13" s="1" t="s">
        <v>50</v>
      </c>
      <c r="D13" s="58" t="s">
        <v>2</v>
      </c>
      <c r="E13" s="59" t="s">
        <v>0</v>
      </c>
      <c r="F13" s="60" t="s">
        <v>1</v>
      </c>
      <c r="G13" s="60" t="s">
        <v>3</v>
      </c>
      <c r="H13" s="61" t="s">
        <v>4</v>
      </c>
      <c r="I13" s="102" t="s">
        <v>5</v>
      </c>
      <c r="J13" s="23"/>
      <c r="K13" s="64" t="s">
        <v>67</v>
      </c>
      <c r="L13" s="65"/>
      <c r="M13" s="5"/>
      <c r="N13" s="36"/>
      <c r="O13" s="23"/>
      <c r="P13" s="23"/>
      <c r="Q13" s="64" t="s">
        <v>69</v>
      </c>
      <c r="R13" s="65"/>
      <c r="S13" s="5"/>
      <c r="T13" s="36"/>
      <c r="U13" s="23"/>
      <c r="V13" s="23"/>
    </row>
    <row r="14" spans="1:22" s="7" customFormat="1" ht="17.100000000000001" customHeight="1">
      <c r="A14" s="52">
        <v>1</v>
      </c>
      <c r="B14" s="99" t="s">
        <v>49</v>
      </c>
      <c r="C14" s="103">
        <v>1</v>
      </c>
      <c r="D14" s="11">
        <f>COUNT(N14,O17,T14)</f>
        <v>0</v>
      </c>
      <c r="E14" s="12">
        <f>IF(N14&gt;O14,1,0)+IF(O17&gt;N17,1,0)+IF(T14&gt;U14,1,0)</f>
        <v>0</v>
      </c>
      <c r="F14" s="12">
        <f>IF(N14&lt;O14,1,0)+IF(O17&lt;N17,1,0)+IF(T14&lt;U14,1,0)</f>
        <v>0</v>
      </c>
      <c r="G14" s="12">
        <f>VALUE(N14+O17+T14)</f>
        <v>0</v>
      </c>
      <c r="H14" s="12">
        <f>VALUE(O14+N17+U14)</f>
        <v>0</v>
      </c>
      <c r="I14" s="13">
        <f>AVERAGE(G14-H14)</f>
        <v>0</v>
      </c>
      <c r="J14" s="47"/>
      <c r="K14" s="2" t="str">
        <f>B14</f>
        <v>PLAYAS SANTA PONSA TC "B"</v>
      </c>
      <c r="L14" s="14" t="s">
        <v>6</v>
      </c>
      <c r="M14" s="95" t="str">
        <f>B17</f>
        <v>DESCANSA</v>
      </c>
      <c r="N14" s="4"/>
      <c r="O14" s="4"/>
      <c r="Q14" s="2" t="str">
        <f>B14</f>
        <v>PLAYAS SANTA PONSA TC "B"</v>
      </c>
      <c r="R14" s="14" t="s">
        <v>6</v>
      </c>
      <c r="S14" s="29" t="str">
        <f>B15</f>
        <v>CT MURO</v>
      </c>
      <c r="T14" s="28"/>
      <c r="U14" s="28"/>
      <c r="V14" s="23"/>
    </row>
    <row r="15" spans="1:22" s="7" customFormat="1" ht="17.100000000000001" customHeight="1">
      <c r="A15" s="54">
        <v>2</v>
      </c>
      <c r="B15" s="100" t="s">
        <v>9</v>
      </c>
      <c r="C15" s="104"/>
      <c r="D15" s="15">
        <f>COUNT(N15,O18,U14)</f>
        <v>0</v>
      </c>
      <c r="E15" s="15">
        <f>IF(N15&gt;O15,1,0)+IF(O18&gt;N18,1,0)+IF(U14&gt;T14,1,0)</f>
        <v>0</v>
      </c>
      <c r="F15" s="15">
        <f>IF(N15&lt;O15,1,0)+IF(O18&lt;N18,1,0)+IF(U14&lt;T14,1,0)</f>
        <v>0</v>
      </c>
      <c r="G15" s="15">
        <f>VALUE(N15+O18+U14)</f>
        <v>0</v>
      </c>
      <c r="H15" s="15">
        <f>VALUE(O15+N18+T14)</f>
        <v>0</v>
      </c>
      <c r="I15" s="16">
        <f>AVERAGE(G15-H15)</f>
        <v>0</v>
      </c>
      <c r="J15" s="47"/>
      <c r="K15" s="2" t="str">
        <f>B15</f>
        <v>CT MURO</v>
      </c>
      <c r="L15" s="14" t="s">
        <v>6</v>
      </c>
      <c r="M15" s="3" t="str">
        <f>B16</f>
        <v>CT LA SALLE "B"</v>
      </c>
      <c r="N15" s="4"/>
      <c r="O15" s="4"/>
      <c r="Q15" s="3" t="str">
        <f>B16</f>
        <v>CT LA SALLE "B"</v>
      </c>
      <c r="R15" s="14" t="s">
        <v>6</v>
      </c>
      <c r="S15" s="96" t="str">
        <f>B17</f>
        <v>DESCANSA</v>
      </c>
      <c r="T15" s="28"/>
      <c r="U15" s="28"/>
      <c r="V15" s="23"/>
    </row>
    <row r="16" spans="1:22" s="7" customFormat="1" ht="17.100000000000001" customHeight="1" thickBot="1">
      <c r="A16" s="54">
        <v>3</v>
      </c>
      <c r="B16" s="100" t="s">
        <v>30</v>
      </c>
      <c r="C16" s="105"/>
      <c r="D16" s="18">
        <f>COUNT(O15,N17,T15)</f>
        <v>0</v>
      </c>
      <c r="E16" s="106">
        <f>IF(N17&gt;O17,1,0)+IF(O15&gt;N15,1,0)+IF(T15&gt;U15,1,0)</f>
        <v>0</v>
      </c>
      <c r="F16" s="106">
        <f>IF(N17&lt;O17,1,0)+IF(O15&lt;N15,1,0)+IF(T15&lt;U15,1,0)</f>
        <v>0</v>
      </c>
      <c r="G16" s="106">
        <f>VALUE(O15+N17+T15)</f>
        <v>0</v>
      </c>
      <c r="H16" s="106">
        <f>VALUE(N15+O17+U15)</f>
        <v>0</v>
      </c>
      <c r="I16" s="107">
        <f>AVERAGE(G16-H16)</f>
        <v>0</v>
      </c>
      <c r="J16" s="23"/>
      <c r="K16" s="64" t="s">
        <v>68</v>
      </c>
      <c r="L16" s="65"/>
      <c r="M16" s="5"/>
      <c r="N16" s="36"/>
      <c r="O16" s="23"/>
      <c r="P16" s="23"/>
      <c r="Q16" s="23"/>
      <c r="R16" s="23"/>
      <c r="S16" s="23"/>
      <c r="T16" s="23"/>
      <c r="U16" s="23"/>
      <c r="V16" s="23"/>
    </row>
    <row r="17" spans="1:22" s="7" customFormat="1" ht="17.100000000000001" customHeight="1">
      <c r="A17" s="79"/>
      <c r="B17" s="125" t="s">
        <v>12</v>
      </c>
      <c r="C17" s="112"/>
      <c r="D17" s="81">
        <f>COUNT(O14,N18,U15)</f>
        <v>0</v>
      </c>
      <c r="E17" s="81">
        <f>IF(O14&gt;N14,1,0)+IF(N18&gt;O18,1,0)+IF(U15&gt;T15,1,0)</f>
        <v>0</v>
      </c>
      <c r="F17" s="81">
        <f>IF(O14&lt;N14,1,0)+IF(N18&lt;O18,1,0)+IF(U15&lt;T15,1,0)</f>
        <v>0</v>
      </c>
      <c r="G17" s="81">
        <f>VALUE(O14+N18+U15)</f>
        <v>0</v>
      </c>
      <c r="H17" s="81">
        <f>VALUE(N14+O18+T15)</f>
        <v>0</v>
      </c>
      <c r="I17" s="81">
        <f>AVERAGE(G17-H17)</f>
        <v>0</v>
      </c>
      <c r="J17" s="81"/>
      <c r="K17" s="3" t="str">
        <f>B16</f>
        <v>CT LA SALLE "B"</v>
      </c>
      <c r="L17" s="14" t="s">
        <v>6</v>
      </c>
      <c r="M17" s="3" t="str">
        <f>B14</f>
        <v>PLAYAS SANTA PONSA TC "B"</v>
      </c>
      <c r="N17" s="28"/>
      <c r="O17" s="28"/>
      <c r="P17" s="23"/>
      <c r="Q17" s="23"/>
      <c r="R17" s="23"/>
      <c r="S17" s="23"/>
      <c r="T17" s="23"/>
      <c r="U17" s="23"/>
      <c r="V17" s="23"/>
    </row>
    <row r="18" spans="1:22" s="7" customFormat="1" ht="17.100000000000001" customHeight="1">
      <c r="A18" s="23"/>
      <c r="B18" s="23"/>
      <c r="C18" s="23"/>
      <c r="D18" s="23"/>
      <c r="E18" s="23"/>
      <c r="F18" s="23"/>
      <c r="G18" s="23"/>
      <c r="H18" s="23"/>
      <c r="I18" s="23"/>
      <c r="J18" s="23"/>
      <c r="K18" s="95" t="str">
        <f>B17</f>
        <v>DESCANSA</v>
      </c>
      <c r="L18" s="14" t="s">
        <v>6</v>
      </c>
      <c r="M18" s="3" t="str">
        <f>B15</f>
        <v>CT MURO</v>
      </c>
      <c r="N18" s="28"/>
      <c r="O18" s="28"/>
      <c r="P18" s="23"/>
      <c r="Q18" s="23"/>
      <c r="R18" s="23"/>
      <c r="S18" s="23"/>
      <c r="T18" s="23"/>
      <c r="U18" s="23"/>
      <c r="V18" s="23"/>
    </row>
    <row r="19" spans="1:22" s="23" customFormat="1" ht="17.100000000000001" customHeight="1">
      <c r="A19" s="79"/>
      <c r="B19" s="80"/>
      <c r="C19" s="80"/>
      <c r="D19" s="81"/>
      <c r="E19" s="81"/>
      <c r="F19" s="81"/>
      <c r="G19" s="81"/>
      <c r="H19" s="81"/>
      <c r="I19" s="81"/>
      <c r="K19" s="82"/>
      <c r="L19" s="82"/>
      <c r="M19" s="82"/>
      <c r="N19" s="83"/>
      <c r="O19" s="83"/>
      <c r="P19" s="84"/>
      <c r="Q19" s="82"/>
      <c r="R19" s="82"/>
      <c r="S19" s="85"/>
      <c r="T19" s="83"/>
      <c r="U19" s="83"/>
    </row>
    <row r="20" spans="1:22" s="7" customFormat="1" ht="17.100000000000001" customHeight="1" thickBot="1">
      <c r="A20" s="23"/>
      <c r="B20" s="23"/>
      <c r="C20" s="23"/>
      <c r="D20" s="23"/>
      <c r="E20" s="23"/>
      <c r="F20" s="23"/>
      <c r="G20" s="23"/>
      <c r="H20" s="23"/>
      <c r="I20" s="23"/>
      <c r="J20" s="23"/>
      <c r="K20" s="82"/>
      <c r="L20" s="82"/>
      <c r="M20" s="82"/>
      <c r="N20" s="83"/>
      <c r="O20" s="83"/>
      <c r="P20" s="84"/>
      <c r="Q20" s="84"/>
      <c r="R20" s="84"/>
      <c r="S20" s="84"/>
      <c r="T20" s="84"/>
      <c r="U20" s="84"/>
      <c r="V20" s="23"/>
    </row>
    <row r="21" spans="1:22" s="7" customFormat="1" ht="17.100000000000001" customHeight="1" thickBot="1">
      <c r="A21" s="10"/>
      <c r="B21" s="1" t="s">
        <v>8</v>
      </c>
      <c r="C21" s="1" t="s">
        <v>50</v>
      </c>
      <c r="D21" s="58" t="s">
        <v>2</v>
      </c>
      <c r="E21" s="59" t="s">
        <v>0</v>
      </c>
      <c r="F21" s="60" t="s">
        <v>1</v>
      </c>
      <c r="G21" s="60" t="s">
        <v>3</v>
      </c>
      <c r="H21" s="61" t="s">
        <v>4</v>
      </c>
      <c r="I21" s="102" t="s">
        <v>5</v>
      </c>
      <c r="J21" s="23"/>
      <c r="K21" s="64" t="s">
        <v>67</v>
      </c>
      <c r="L21" s="65"/>
      <c r="M21" s="5"/>
      <c r="N21" s="36"/>
      <c r="O21" s="23"/>
      <c r="P21" s="23"/>
      <c r="Q21" s="64" t="s">
        <v>69</v>
      </c>
      <c r="R21" s="65"/>
      <c r="S21" s="5"/>
      <c r="T21" s="36"/>
      <c r="U21" s="23"/>
      <c r="V21" s="23"/>
    </row>
    <row r="22" spans="1:22" s="7" customFormat="1" ht="17.100000000000001" customHeight="1">
      <c r="A22" s="52">
        <v>1</v>
      </c>
      <c r="B22" s="99" t="s">
        <v>39</v>
      </c>
      <c r="C22" s="103">
        <v>2</v>
      </c>
      <c r="D22" s="11">
        <f>COUNT(N22,O25,T22)</f>
        <v>0</v>
      </c>
      <c r="E22" s="12">
        <f>IF(N22&gt;O22,1,0)+IF(O25&gt;N25,1,0)+IF(T22&gt;U22,1,0)</f>
        <v>0</v>
      </c>
      <c r="F22" s="12">
        <f>IF(N22&lt;O22,1,0)+IF(O25&lt;N25,1,0)+IF(T22&lt;U22,1,0)</f>
        <v>0</v>
      </c>
      <c r="G22" s="12">
        <f>VALUE(N22+O25+T22)</f>
        <v>0</v>
      </c>
      <c r="H22" s="12">
        <f>VALUE(O22+N25+U22)</f>
        <v>0</v>
      </c>
      <c r="I22" s="13">
        <f>AVERAGE(G22-H22)</f>
        <v>0</v>
      </c>
      <c r="J22" s="47"/>
      <c r="K22" s="2" t="str">
        <f>B22</f>
        <v>PLAYAS SANTA PONSA TC "A"</v>
      </c>
      <c r="L22" s="14" t="s">
        <v>6</v>
      </c>
      <c r="M22" s="95" t="str">
        <f>B25</f>
        <v>DESCANSA</v>
      </c>
      <c r="N22" s="4"/>
      <c r="O22" s="4"/>
      <c r="Q22" s="2" t="str">
        <f>B22</f>
        <v>PLAYAS SANTA PONSA TC "A"</v>
      </c>
      <c r="R22" s="14" t="s">
        <v>6</v>
      </c>
      <c r="S22" s="29" t="str">
        <f>B23</f>
        <v>MATCH POINT</v>
      </c>
      <c r="T22" s="28"/>
      <c r="U22" s="28"/>
      <c r="V22" s="23"/>
    </row>
    <row r="23" spans="1:22" s="7" customFormat="1" ht="17.100000000000001" customHeight="1">
      <c r="A23" s="54">
        <v>2</v>
      </c>
      <c r="B23" s="100" t="s">
        <v>54</v>
      </c>
      <c r="C23" s="104"/>
      <c r="D23" s="15">
        <f>COUNT(N23,O26,U22)</f>
        <v>0</v>
      </c>
      <c r="E23" s="15">
        <f>IF(N23&gt;O23,1,0)+IF(O26&gt;N26,1,0)+IF(U22&gt;T22,1,0)</f>
        <v>0</v>
      </c>
      <c r="F23" s="15">
        <f>IF(N23&lt;O23,1,0)+IF(O26&lt;N26,1,0)+IF(U22&lt;T22,1,0)</f>
        <v>0</v>
      </c>
      <c r="G23" s="15">
        <f>VALUE(N23+O26+U22)</f>
        <v>0</v>
      </c>
      <c r="H23" s="15">
        <f>VALUE(O23+N26+T22)</f>
        <v>0</v>
      </c>
      <c r="I23" s="16">
        <f>AVERAGE(G23-H23)</f>
        <v>0</v>
      </c>
      <c r="J23" s="47"/>
      <c r="K23" s="2" t="str">
        <f>B23</f>
        <v>MATCH POINT</v>
      </c>
      <c r="L23" s="14" t="s">
        <v>6</v>
      </c>
      <c r="M23" s="3" t="str">
        <f>B24</f>
        <v>EU MOLL TC</v>
      </c>
      <c r="N23" s="4"/>
      <c r="O23" s="4"/>
      <c r="Q23" s="3" t="str">
        <f>B24</f>
        <v>EU MOLL TC</v>
      </c>
      <c r="R23" s="14" t="s">
        <v>6</v>
      </c>
      <c r="S23" s="96" t="str">
        <f>B25</f>
        <v>DESCANSA</v>
      </c>
      <c r="T23" s="28"/>
      <c r="U23" s="28"/>
      <c r="V23" s="23"/>
    </row>
    <row r="24" spans="1:22" s="7" customFormat="1" ht="17.100000000000001" customHeight="1" thickBot="1">
      <c r="A24" s="54">
        <v>3</v>
      </c>
      <c r="B24" s="100" t="s">
        <v>17</v>
      </c>
      <c r="C24" s="105"/>
      <c r="D24" s="18">
        <f>COUNT(O23,N25,T23)</f>
        <v>0</v>
      </c>
      <c r="E24" s="106">
        <f>IF(N25&gt;O25,1,0)+IF(O23&gt;N23,1,0)+IF(T23&gt;U23,1,0)</f>
        <v>0</v>
      </c>
      <c r="F24" s="106">
        <f>IF(N25&lt;O25,1,0)+IF(O23&lt;N23,1,0)+IF(T23&lt;U23,1,0)</f>
        <v>0</v>
      </c>
      <c r="G24" s="106">
        <f>VALUE(O23+N25+T23)</f>
        <v>0</v>
      </c>
      <c r="H24" s="106">
        <f>VALUE(N23+O25+U23)</f>
        <v>0</v>
      </c>
      <c r="I24" s="107">
        <f>AVERAGE(G24-H24)</f>
        <v>0</v>
      </c>
      <c r="J24" s="23"/>
      <c r="K24" s="64" t="s">
        <v>68</v>
      </c>
      <c r="L24" s="65"/>
      <c r="M24" s="5"/>
      <c r="N24" s="36"/>
      <c r="O24" s="23"/>
      <c r="P24" s="23"/>
      <c r="Q24" s="23"/>
      <c r="R24" s="23"/>
      <c r="S24" s="23"/>
      <c r="T24" s="23"/>
      <c r="U24" s="23"/>
      <c r="V24" s="23"/>
    </row>
    <row r="25" spans="1:22" s="7" customFormat="1" ht="17.100000000000001" customHeight="1">
      <c r="A25" s="79"/>
      <c r="B25" s="125" t="s">
        <v>12</v>
      </c>
      <c r="C25" s="112"/>
      <c r="D25" s="81">
        <f>COUNT(O22,N26,U23)</f>
        <v>0</v>
      </c>
      <c r="E25" s="81">
        <f>IF(O22&gt;N22,1,0)+IF(N26&gt;O26,1,0)+IF(U23&gt;T23,1,0)</f>
        <v>0</v>
      </c>
      <c r="F25" s="81">
        <f>IF(O22&lt;N22,1,0)+IF(N26&lt;O26,1,0)+IF(U23&lt;T23,1,0)</f>
        <v>0</v>
      </c>
      <c r="G25" s="81">
        <f>VALUE(O22+N26+U23)</f>
        <v>0</v>
      </c>
      <c r="H25" s="81">
        <f>VALUE(N22+O26+T23)</f>
        <v>0</v>
      </c>
      <c r="I25" s="81">
        <f>AVERAGE(G25-H25)</f>
        <v>0</v>
      </c>
      <c r="J25" s="23"/>
      <c r="K25" s="3" t="str">
        <f>B24</f>
        <v>EU MOLL TC</v>
      </c>
      <c r="L25" s="14" t="s">
        <v>6</v>
      </c>
      <c r="M25" s="3" t="str">
        <f>B22</f>
        <v>PLAYAS SANTA PONSA TC "A"</v>
      </c>
      <c r="N25" s="28"/>
      <c r="O25" s="28"/>
      <c r="P25" s="23"/>
      <c r="Q25" s="23"/>
      <c r="R25" s="23"/>
      <c r="S25" s="23"/>
      <c r="T25" s="23"/>
      <c r="U25" s="23"/>
      <c r="V25" s="23"/>
    </row>
    <row r="26" spans="1:22" s="7" customFormat="1" ht="17.100000000000001" customHeight="1">
      <c r="A26" s="23"/>
      <c r="B26" s="23"/>
      <c r="C26" s="23"/>
      <c r="D26" s="23"/>
      <c r="E26" s="23"/>
      <c r="F26" s="23"/>
      <c r="G26" s="23"/>
      <c r="H26" s="23"/>
      <c r="I26" s="23"/>
      <c r="J26" s="23"/>
      <c r="K26" s="95" t="str">
        <f>B25</f>
        <v>DESCANSA</v>
      </c>
      <c r="L26" s="14" t="s">
        <v>6</v>
      </c>
      <c r="M26" s="3" t="str">
        <f>B23</f>
        <v>MATCH POINT</v>
      </c>
      <c r="N26" s="28"/>
      <c r="O26" s="28"/>
      <c r="P26" s="23"/>
      <c r="Q26" s="23"/>
      <c r="R26" s="23"/>
      <c r="S26" s="23"/>
      <c r="T26" s="23"/>
      <c r="U26" s="23"/>
      <c r="V26" s="23"/>
    </row>
    <row r="28" spans="1:22">
      <c r="B28" s="74" t="s">
        <v>19</v>
      </c>
      <c r="C28" s="88" t="s">
        <v>46</v>
      </c>
    </row>
    <row r="29" spans="1:22">
      <c r="B29" s="9"/>
      <c r="C29" s="9"/>
      <c r="D29" s="9"/>
      <c r="E29" s="9"/>
      <c r="F29" s="9"/>
      <c r="G29" s="9"/>
      <c r="H29" s="9"/>
      <c r="I29" s="9"/>
    </row>
    <row r="30" spans="1:22">
      <c r="B30" s="129" t="s">
        <v>23</v>
      </c>
      <c r="C30" s="129"/>
      <c r="D30" s="129"/>
      <c r="E30" s="69"/>
      <c r="F30" s="9"/>
      <c r="G30" s="9"/>
      <c r="H30" s="9"/>
      <c r="I30" s="9"/>
    </row>
    <row r="31" spans="1:22">
      <c r="B31" s="109"/>
      <c r="C31" s="109"/>
      <c r="D31" s="109"/>
      <c r="E31" s="41"/>
      <c r="F31" s="9"/>
      <c r="G31" s="9"/>
      <c r="H31" s="72"/>
      <c r="I31" s="9"/>
    </row>
    <row r="32" spans="1:22">
      <c r="B32" s="109"/>
      <c r="C32" s="109"/>
      <c r="D32" s="109"/>
      <c r="E32" s="41"/>
      <c r="F32" s="130" t="s">
        <v>70</v>
      </c>
      <c r="G32" s="130"/>
      <c r="H32" s="130"/>
      <c r="I32" s="42"/>
    </row>
    <row r="33" spans="2:9">
      <c r="B33" s="110"/>
      <c r="C33" s="110"/>
      <c r="D33" s="110"/>
      <c r="E33" s="73"/>
      <c r="F33" s="9"/>
      <c r="G33" s="9"/>
      <c r="H33" s="9"/>
      <c r="I33" s="9"/>
    </row>
    <row r="34" spans="2:9">
      <c r="B34" s="129" t="s">
        <v>24</v>
      </c>
      <c r="C34" s="129"/>
      <c r="D34" s="129"/>
      <c r="E34" s="9"/>
      <c r="F34" s="9"/>
      <c r="G34" s="9"/>
      <c r="H34" s="9"/>
      <c r="I34" s="9"/>
    </row>
  </sheetData>
  <sortState ref="B9:M12">
    <sortCondition descending="1" ref="C9:C12"/>
  </sortState>
  <mergeCells count="3">
    <mergeCell ref="B30:D30"/>
    <mergeCell ref="F32:H32"/>
    <mergeCell ref="B34:D34"/>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W57"/>
  <sheetViews>
    <sheetView tabSelected="1" zoomScaleNormal="100" workbookViewId="0">
      <selection activeCell="C28" sqref="C28"/>
    </sheetView>
  </sheetViews>
  <sheetFormatPr baseColWidth="10" defaultRowHeight="15"/>
  <cols>
    <col min="1" max="1" width="3.7109375" customWidth="1"/>
    <col min="2" max="2" width="23" customWidth="1"/>
    <col min="3" max="3" width="6.85546875" customWidth="1"/>
    <col min="4" max="4" width="12.5703125" customWidth="1"/>
    <col min="5" max="5" width="3.85546875" customWidth="1"/>
    <col min="6" max="6" width="4" customWidth="1"/>
    <col min="7" max="7" width="3.5703125" customWidth="1"/>
    <col min="8" max="8" width="5" customWidth="1"/>
    <col min="9" max="9" width="4.42578125" customWidth="1"/>
    <col min="10" max="10" width="5.140625" customWidth="1"/>
    <col min="11" max="11" width="2.85546875" customWidth="1"/>
    <col min="12" max="12" width="23.5703125" customWidth="1"/>
    <col min="13" max="13" width="3" customWidth="1"/>
    <col min="14" max="14" width="22.85546875" customWidth="1"/>
    <col min="15" max="15" width="3.5703125" customWidth="1"/>
    <col min="16" max="16" width="3.7109375" customWidth="1"/>
    <col min="17" max="17" width="2.8554687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40</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74" t="s">
        <v>41</v>
      </c>
      <c r="C3" s="27"/>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4" t="s">
        <v>18</v>
      </c>
      <c r="C5" s="27"/>
      <c r="D5" s="27"/>
      <c r="E5" s="9"/>
      <c r="F5" s="9"/>
      <c r="G5" s="9"/>
      <c r="H5" s="25"/>
      <c r="I5" s="9"/>
      <c r="J5" s="9"/>
      <c r="K5" s="9"/>
      <c r="L5" s="26"/>
      <c r="M5" s="9"/>
      <c r="N5" s="9"/>
      <c r="O5" s="9"/>
      <c r="P5" s="9"/>
      <c r="Q5" s="9"/>
      <c r="R5" s="9"/>
      <c r="S5" s="9"/>
      <c r="T5" s="9"/>
      <c r="U5" s="9"/>
      <c r="V5" s="9"/>
      <c r="W5" s="9"/>
    </row>
    <row r="6" spans="1:23" ht="12.95" customHeight="1">
      <c r="A6" s="9"/>
      <c r="B6" s="26" t="s">
        <v>86</v>
      </c>
      <c r="C6" s="26"/>
      <c r="D6" s="26"/>
      <c r="E6" s="9"/>
      <c r="F6" s="9"/>
      <c r="G6" s="9"/>
      <c r="H6" s="25"/>
      <c r="I6" s="9"/>
      <c r="J6" s="9"/>
      <c r="K6" s="9"/>
      <c r="L6" s="26"/>
      <c r="M6" s="9"/>
      <c r="N6" s="9"/>
      <c r="O6" s="9"/>
      <c r="P6" s="9"/>
      <c r="Q6" s="9"/>
      <c r="R6" s="9"/>
      <c r="S6" s="9"/>
      <c r="T6" s="9"/>
      <c r="U6" s="9"/>
      <c r="V6" s="9"/>
      <c r="W6" s="9"/>
    </row>
    <row r="7" spans="1:23" ht="10.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94" t="s">
        <v>34</v>
      </c>
      <c r="C8" s="94"/>
      <c r="D8" s="34"/>
      <c r="E8" s="35"/>
      <c r="F8" s="35"/>
      <c r="G8" s="35"/>
      <c r="H8" s="35"/>
      <c r="I8" s="35"/>
      <c r="J8" s="35"/>
      <c r="K8" s="35"/>
      <c r="L8" s="35"/>
      <c r="M8" s="35"/>
      <c r="N8" s="33"/>
      <c r="O8" s="9"/>
      <c r="P8" s="9"/>
      <c r="Q8" s="9"/>
      <c r="R8" s="9"/>
      <c r="S8" s="9"/>
      <c r="T8" s="9"/>
      <c r="U8" s="9"/>
      <c r="V8" s="9"/>
      <c r="W8" s="9"/>
    </row>
    <row r="9" spans="1:23" ht="12.95" customHeight="1">
      <c r="A9" s="9"/>
      <c r="B9" s="94" t="s">
        <v>14</v>
      </c>
      <c r="C9" s="94"/>
      <c r="D9" s="34"/>
      <c r="E9" s="35"/>
      <c r="F9" s="35"/>
      <c r="G9" s="35"/>
      <c r="H9" s="35"/>
      <c r="I9" s="35"/>
      <c r="J9" s="35"/>
      <c r="K9" s="35"/>
      <c r="L9" s="35"/>
      <c r="M9" s="35"/>
      <c r="N9" s="33"/>
      <c r="O9" s="9"/>
      <c r="P9" s="9"/>
      <c r="Q9" s="9"/>
      <c r="R9" s="9"/>
      <c r="S9" s="9"/>
      <c r="T9" s="9"/>
      <c r="U9" s="9"/>
      <c r="V9" s="9"/>
      <c r="W9" s="9"/>
    </row>
    <row r="10" spans="1:23" ht="12.95" customHeight="1">
      <c r="A10" s="9"/>
      <c r="B10" s="94" t="s">
        <v>35</v>
      </c>
      <c r="C10" s="94"/>
      <c r="D10" s="34"/>
      <c r="E10" s="35"/>
      <c r="F10" s="35"/>
      <c r="G10" s="35"/>
      <c r="H10" s="35"/>
      <c r="I10" s="35"/>
      <c r="J10" s="35"/>
      <c r="K10" s="35"/>
      <c r="L10" s="35"/>
      <c r="M10" s="35"/>
      <c r="N10" s="33"/>
      <c r="O10" s="9"/>
      <c r="P10" s="9"/>
      <c r="Q10" s="9"/>
      <c r="R10" s="9"/>
      <c r="S10" s="9"/>
      <c r="T10" s="9"/>
      <c r="U10" s="9"/>
      <c r="V10" s="9"/>
      <c r="W10" s="9"/>
    </row>
    <row r="11" spans="1:23" ht="12.95" customHeight="1" thickBot="1">
      <c r="A11" s="9"/>
      <c r="B11" s="94"/>
      <c r="C11" s="94"/>
      <c r="D11" s="34"/>
      <c r="E11" s="35"/>
      <c r="F11" s="35"/>
      <c r="G11" s="35"/>
      <c r="H11" s="35"/>
      <c r="I11" s="35"/>
      <c r="J11" s="35"/>
      <c r="K11" s="35"/>
      <c r="L11" s="35"/>
      <c r="M11" s="35"/>
      <c r="N11" s="33"/>
      <c r="O11" s="9"/>
      <c r="P11" s="9"/>
      <c r="Q11" s="9"/>
      <c r="R11" s="9"/>
      <c r="S11" s="9"/>
      <c r="T11" s="9"/>
      <c r="U11" s="9"/>
      <c r="V11" s="9"/>
      <c r="W11" s="9"/>
    </row>
    <row r="12" spans="1:23" s="7" customFormat="1" ht="18" customHeight="1" thickBot="1">
      <c r="A12" s="44"/>
      <c r="B12" s="1" t="s">
        <v>8</v>
      </c>
      <c r="C12" s="1" t="s">
        <v>50</v>
      </c>
      <c r="D12" s="1" t="s">
        <v>29</v>
      </c>
      <c r="E12" s="58" t="s">
        <v>2</v>
      </c>
      <c r="F12" s="59" t="s">
        <v>0</v>
      </c>
      <c r="G12" s="60" t="s">
        <v>1</v>
      </c>
      <c r="H12" s="60" t="s">
        <v>3</v>
      </c>
      <c r="I12" s="61" t="s">
        <v>4</v>
      </c>
      <c r="J12" s="62" t="s">
        <v>5</v>
      </c>
      <c r="K12" s="23"/>
      <c r="L12" s="64" t="s">
        <v>76</v>
      </c>
      <c r="M12" s="65"/>
      <c r="N12" s="5"/>
      <c r="O12" s="36"/>
      <c r="P12" s="23"/>
      <c r="Q12" s="23"/>
      <c r="R12" s="64" t="s">
        <v>78</v>
      </c>
      <c r="S12" s="65"/>
      <c r="T12" s="5"/>
      <c r="U12" s="36"/>
      <c r="V12" s="23"/>
      <c r="W12" s="23"/>
    </row>
    <row r="13" spans="1:23" ht="16.5" customHeight="1">
      <c r="A13" s="52">
        <v>1</v>
      </c>
      <c r="B13" s="53" t="s">
        <v>11</v>
      </c>
      <c r="C13" s="113">
        <v>1</v>
      </c>
      <c r="D13" s="91">
        <v>31087</v>
      </c>
      <c r="E13" s="11">
        <f>COUNT(O14,P17,O23,V14,V17)</f>
        <v>0</v>
      </c>
      <c r="F13" s="12">
        <f>IF(O14&gt;P14,1,0)+IF(P17&gt;O17,1,0)+IF(V14&gt;U14,1,0)+IF(V17&gt;U17,1,0)</f>
        <v>0</v>
      </c>
      <c r="G13" s="12">
        <f>IF(O14&gt;P14,1,0)+IF(P17&lt;O17,1,0)+IF(V14&lt;U14,1,0)+IF(V17&lt;U17,1,0)</f>
        <v>0</v>
      </c>
      <c r="H13" s="12">
        <f>SUM(O14+P17+U14+V17)</f>
        <v>0</v>
      </c>
      <c r="I13" s="12">
        <f>VALUE(P14+O17+V14+U17)</f>
        <v>0</v>
      </c>
      <c r="J13" s="13">
        <f>AVERAGE(H13-I13)</f>
        <v>0</v>
      </c>
      <c r="K13" s="23"/>
      <c r="L13" s="2" t="str">
        <f>B17</f>
        <v>ACTION TT</v>
      </c>
      <c r="M13" s="14"/>
      <c r="N13" s="32" t="str">
        <f>B18</f>
        <v>DESCANSA</v>
      </c>
      <c r="O13" s="28"/>
      <c r="P13" s="28"/>
      <c r="Q13" s="23"/>
      <c r="R13" s="2" t="str">
        <f>B16</f>
        <v>CT PONT D'INCA NOU</v>
      </c>
      <c r="S13" s="14" t="s">
        <v>6</v>
      </c>
      <c r="T13" s="2" t="str">
        <f>B17</f>
        <v>ACTION TT</v>
      </c>
      <c r="U13" s="28"/>
      <c r="V13" s="28"/>
      <c r="W13" s="9"/>
    </row>
    <row r="14" spans="1:23" s="7" customFormat="1" ht="16.5" customHeight="1">
      <c r="A14" s="54">
        <v>2</v>
      </c>
      <c r="B14" s="55" t="s">
        <v>51</v>
      </c>
      <c r="C14" s="114"/>
      <c r="D14" s="92">
        <v>40796</v>
      </c>
      <c r="E14" s="15">
        <f>COUNT(O15,P18,P21,V15,U17)</f>
        <v>0</v>
      </c>
      <c r="F14" s="15">
        <f>IF(O14&lt;P14,1,0)+IF(P18&gt;O18,1,0)+IF(O22&gt;P22,1,0)+IF(V15&gt;U15,1,0)+IF(U17&gt;V17,1,0)</f>
        <v>0</v>
      </c>
      <c r="G14" s="15">
        <f>IF(O15&gt;P15,1,0)+IF(P18&lt;O18,1,0)+IF(O21&gt;P21,1,0)+IF(U17&lt;V17,1,0)</f>
        <v>0</v>
      </c>
      <c r="H14" s="15">
        <f>VALUE(O15+P18+P21+V15+U17)</f>
        <v>0</v>
      </c>
      <c r="I14" s="15">
        <f>VALUE(P15+O18+O21+U15+V17)</f>
        <v>0</v>
      </c>
      <c r="J14" s="16">
        <f>AVERAGE(H14-I14)</f>
        <v>0</v>
      </c>
      <c r="K14" s="23"/>
      <c r="L14" s="2" t="str">
        <f>B13</f>
        <v>SANTA MARIA TC</v>
      </c>
      <c r="M14" s="14" t="s">
        <v>6</v>
      </c>
      <c r="N14" s="3" t="str">
        <f>B16</f>
        <v>CT PONT D'INCA NOU</v>
      </c>
      <c r="O14" s="4"/>
      <c r="P14" s="4"/>
      <c r="Q14" s="23"/>
      <c r="R14" s="3" t="str">
        <f>B13</f>
        <v>SANTA MARIA TC</v>
      </c>
      <c r="S14" s="14" t="s">
        <v>6</v>
      </c>
      <c r="T14" s="2" t="str">
        <f>B15</f>
        <v>EU MOLL TC</v>
      </c>
      <c r="U14" s="28"/>
      <c r="V14" s="28"/>
      <c r="W14" s="23"/>
    </row>
    <row r="15" spans="1:23" s="7" customFormat="1" ht="16.5" customHeight="1">
      <c r="A15" s="54">
        <v>3</v>
      </c>
      <c r="B15" s="55" t="s">
        <v>17</v>
      </c>
      <c r="C15" s="114"/>
      <c r="D15" s="92">
        <v>50906</v>
      </c>
      <c r="E15" s="15">
        <f>COUNT(O15,P22,U14,U19)</f>
        <v>0</v>
      </c>
      <c r="F15" s="15">
        <f>IF(P15&gt;O15,1,0)+IF(P19&gt;O19,1,0)+IF(O22&gt;P22,1,0)+IF(V14&gt;U14,1,0)+IF(U19&gt;V19,1,0)</f>
        <v>0</v>
      </c>
      <c r="G15" s="17">
        <f>E15-F15</f>
        <v>0</v>
      </c>
      <c r="H15" s="15">
        <f>VALUE(O15+P19+P22+V14+U19)</f>
        <v>0</v>
      </c>
      <c r="I15" s="15">
        <f>VALUE(P15+O19+O22+U14+V19)</f>
        <v>0</v>
      </c>
      <c r="J15" s="16">
        <f>AVERAGE(H15-I15)</f>
        <v>0</v>
      </c>
      <c r="K15" s="23"/>
      <c r="L15" s="2" t="str">
        <f>B14</f>
        <v>RAFA NADAL CLUB "A"</v>
      </c>
      <c r="M15" s="14" t="s">
        <v>6</v>
      </c>
      <c r="N15" s="3" t="str">
        <f>B15</f>
        <v>EU MOLL TC</v>
      </c>
      <c r="O15" s="4"/>
      <c r="P15" s="4"/>
      <c r="Q15" s="23"/>
      <c r="R15" s="30" t="str">
        <f>B18</f>
        <v>DESCANSA</v>
      </c>
      <c r="S15" s="14"/>
      <c r="T15" s="29" t="str">
        <f>B14</f>
        <v>RAFA NADAL CLUB "A"</v>
      </c>
      <c r="U15" s="28"/>
      <c r="V15" s="28"/>
      <c r="W15" s="23"/>
    </row>
    <row r="16" spans="1:23" s="7" customFormat="1" ht="16.5" customHeight="1">
      <c r="A16" s="63">
        <v>4</v>
      </c>
      <c r="B16" s="55" t="s">
        <v>57</v>
      </c>
      <c r="C16" s="114"/>
      <c r="D16" s="92">
        <v>49372</v>
      </c>
      <c r="E16" s="15">
        <f>COUNT(P14,O18,P22,U13,U18)</f>
        <v>0</v>
      </c>
      <c r="F16" s="15">
        <f>IF(P14&gt;O14,1,0)+IF(O18&gt;P18,1,0)+IF(P22&gt;O22,1,0)+IF(V13&gt;U13,1,0)+IF(U18&gt;V18,1,0)</f>
        <v>0</v>
      </c>
      <c r="G16" s="17">
        <f t="shared" ref="G16:G17" si="0">E16-F16</f>
        <v>0</v>
      </c>
      <c r="H16" s="15">
        <f>VALUE(P14+O18+P22+U13+U18)</f>
        <v>0</v>
      </c>
      <c r="I16" s="15">
        <f>VALUE(O14+P18+O22+V13+V18)</f>
        <v>0</v>
      </c>
      <c r="J16" s="16">
        <f>AVERAGE(H16-I16)</f>
        <v>0</v>
      </c>
      <c r="K16" s="23"/>
      <c r="L16" s="64" t="s">
        <v>77</v>
      </c>
      <c r="M16" s="65"/>
      <c r="N16" s="5"/>
      <c r="O16" s="6"/>
      <c r="Q16" s="23"/>
      <c r="R16" s="64" t="s">
        <v>79</v>
      </c>
      <c r="S16" s="65"/>
      <c r="T16" s="5"/>
      <c r="U16" s="36"/>
      <c r="V16" s="23"/>
      <c r="W16" s="23"/>
    </row>
    <row r="17" spans="1:23" s="7" customFormat="1" ht="16.5" customHeight="1" thickBot="1">
      <c r="A17" s="56">
        <v>5</v>
      </c>
      <c r="B17" s="57" t="s">
        <v>89</v>
      </c>
      <c r="C17" s="115">
        <v>3</v>
      </c>
      <c r="D17" s="93">
        <v>34865</v>
      </c>
      <c r="E17" s="18">
        <f>COUNT(O17,O21,U13,V19)</f>
        <v>0</v>
      </c>
      <c r="F17" s="18">
        <f>IF(O17&gt;P17,1,0)+IF(O21&gt;P21,1,0)+IF(V13&gt;U13,1,0)+IF(V19&gt;U19,1,0)</f>
        <v>0</v>
      </c>
      <c r="G17" s="18">
        <f t="shared" si="0"/>
        <v>0</v>
      </c>
      <c r="H17" s="18">
        <f>VALUE(O14+O17+P23+V13+V19)</f>
        <v>0</v>
      </c>
      <c r="I17" s="18">
        <f>VALUE(P14+P17+O23+U13+U19)</f>
        <v>0</v>
      </c>
      <c r="J17" s="19">
        <f>AVERAGE(H17-I17)</f>
        <v>0</v>
      </c>
      <c r="K17" s="23"/>
      <c r="L17" s="2" t="str">
        <f>B17</f>
        <v>ACTION TT</v>
      </c>
      <c r="M17" s="14" t="s">
        <v>6</v>
      </c>
      <c r="N17" s="8" t="str">
        <f>B13</f>
        <v>SANTA MARIA TC</v>
      </c>
      <c r="O17" s="4"/>
      <c r="P17" s="4"/>
      <c r="Q17" s="23"/>
      <c r="R17" s="2" t="str">
        <f>B14</f>
        <v>RAFA NADAL CLUB "A"</v>
      </c>
      <c r="S17" s="14" t="s">
        <v>6</v>
      </c>
      <c r="T17" s="2" t="str">
        <f>B13</f>
        <v>SANTA MARIA TC</v>
      </c>
      <c r="U17" s="28"/>
      <c r="V17" s="28"/>
      <c r="W17" s="23"/>
    </row>
    <row r="18" spans="1:23" s="7" customFormat="1" ht="17.100000000000001" customHeight="1">
      <c r="A18" s="79"/>
      <c r="B18" s="80" t="s">
        <v>12</v>
      </c>
      <c r="C18" s="108"/>
      <c r="D18" s="87"/>
      <c r="E18" s="81"/>
      <c r="F18" s="81"/>
      <c r="G18" s="81"/>
      <c r="H18" s="81"/>
      <c r="I18" s="81"/>
      <c r="J18" s="81"/>
      <c r="K18" s="23"/>
      <c r="L18" s="2" t="str">
        <f>B16</f>
        <v>CT PONT D'INCA NOU</v>
      </c>
      <c r="M18" s="14" t="s">
        <v>6</v>
      </c>
      <c r="N18" s="8" t="str">
        <f>B14</f>
        <v>RAFA NADAL CLUB "A"</v>
      </c>
      <c r="O18" s="4"/>
      <c r="P18" s="4"/>
      <c r="Q18" s="23"/>
      <c r="R18" s="2" t="str">
        <f>B16</f>
        <v>CT PONT D'INCA NOU</v>
      </c>
      <c r="S18" s="14"/>
      <c r="T18" s="31" t="str">
        <f>B18</f>
        <v>DESCANSA</v>
      </c>
      <c r="U18" s="28"/>
      <c r="V18" s="28"/>
      <c r="W18" s="23"/>
    </row>
    <row r="19" spans="1:23" s="23" customFormat="1" ht="17.100000000000001" customHeight="1">
      <c r="D19" s="47"/>
      <c r="L19" s="30" t="str">
        <f>B18</f>
        <v>DESCANSA</v>
      </c>
      <c r="M19" s="14"/>
      <c r="N19" s="8" t="str">
        <f>B15</f>
        <v>EU MOLL TC</v>
      </c>
      <c r="O19" s="28"/>
      <c r="P19" s="28"/>
      <c r="R19" s="2" t="str">
        <f>B15</f>
        <v>EU MOLL TC</v>
      </c>
      <c r="S19" s="14" t="s">
        <v>6</v>
      </c>
      <c r="T19" s="8" t="str">
        <f>B17</f>
        <v>ACTION TT</v>
      </c>
      <c r="U19" s="28"/>
      <c r="V19" s="28"/>
    </row>
    <row r="20" spans="1:23" s="23" customFormat="1" ht="17.100000000000001" customHeight="1">
      <c r="D20" s="47"/>
      <c r="L20" s="64" t="s">
        <v>75</v>
      </c>
      <c r="M20" s="65"/>
      <c r="N20" s="5"/>
      <c r="O20" s="6"/>
      <c r="P20" s="7"/>
      <c r="R20" s="20"/>
      <c r="S20" s="20"/>
      <c r="T20" s="20"/>
      <c r="U20" s="37"/>
      <c r="V20" s="37"/>
    </row>
    <row r="21" spans="1:23" s="23" customFormat="1" ht="17.100000000000001" customHeight="1">
      <c r="D21" s="47"/>
      <c r="L21" s="2" t="str">
        <f>B17</f>
        <v>ACTION TT</v>
      </c>
      <c r="M21" s="14" t="s">
        <v>6</v>
      </c>
      <c r="N21" s="2" t="str">
        <f>B14</f>
        <v>RAFA NADAL CLUB "A"</v>
      </c>
      <c r="O21" s="4"/>
      <c r="P21" s="4"/>
    </row>
    <row r="22" spans="1:23" s="7" customFormat="1" ht="17.100000000000001" customHeight="1">
      <c r="A22" s="9"/>
      <c r="B22" s="43"/>
      <c r="C22" s="43"/>
      <c r="D22" s="90"/>
      <c r="E22" s="9"/>
      <c r="F22" s="9"/>
      <c r="G22" s="9"/>
      <c r="H22" s="9"/>
      <c r="I22" s="9"/>
      <c r="J22" s="23"/>
      <c r="K22" s="23"/>
      <c r="L22" s="3" t="str">
        <f>B15</f>
        <v>EU MOLL TC</v>
      </c>
      <c r="M22" s="14" t="s">
        <v>6</v>
      </c>
      <c r="N22" s="2" t="str">
        <f>B16</f>
        <v>CT PONT D'INCA NOU</v>
      </c>
      <c r="O22" s="4"/>
      <c r="P22" s="4"/>
      <c r="Q22" s="23"/>
      <c r="R22" s="23"/>
      <c r="S22" s="23"/>
      <c r="T22" s="23"/>
      <c r="U22" s="23"/>
      <c r="V22" s="23"/>
      <c r="W22" s="23"/>
    </row>
    <row r="23" spans="1:23" s="7" customFormat="1" ht="17.100000000000001" customHeight="1">
      <c r="A23" s="23"/>
      <c r="B23" s="23"/>
      <c r="C23" s="23"/>
      <c r="D23" s="47"/>
      <c r="E23" s="23"/>
      <c r="F23" s="23"/>
      <c r="G23" s="23"/>
      <c r="H23" s="23"/>
      <c r="I23" s="23"/>
      <c r="J23" s="23"/>
      <c r="K23" s="23"/>
      <c r="L23" s="30" t="str">
        <f>B18</f>
        <v>DESCANSA</v>
      </c>
      <c r="M23" s="14"/>
      <c r="N23" s="8" t="str">
        <f>B13</f>
        <v>SANTA MARIA TC</v>
      </c>
      <c r="O23" s="28"/>
      <c r="P23" s="28"/>
      <c r="Q23" s="23"/>
      <c r="R23" s="23"/>
      <c r="S23" s="23"/>
      <c r="T23" s="23"/>
      <c r="U23" s="23"/>
      <c r="V23" s="23"/>
      <c r="W23" s="23"/>
    </row>
    <row r="24" spans="1:23" s="7" customFormat="1" ht="17.100000000000001" customHeight="1">
      <c r="A24" s="23"/>
      <c r="B24" s="23"/>
      <c r="C24" s="23"/>
      <c r="D24" s="23"/>
      <c r="E24" s="23"/>
      <c r="F24" s="23"/>
      <c r="G24" s="23"/>
      <c r="H24" s="23"/>
      <c r="I24" s="23"/>
      <c r="J24" s="23"/>
      <c r="K24" s="23"/>
      <c r="L24" s="76"/>
      <c r="M24" s="20"/>
      <c r="N24" s="76"/>
      <c r="O24" s="37"/>
      <c r="P24" s="37"/>
      <c r="Q24" s="23"/>
      <c r="R24" s="23"/>
      <c r="S24" s="23"/>
      <c r="T24" s="23"/>
      <c r="U24" s="23"/>
      <c r="V24" s="23"/>
      <c r="W24" s="23"/>
    </row>
    <row r="25" spans="1:23" s="7" customFormat="1" ht="17.100000000000001" customHeight="1" thickBot="1">
      <c r="A25" s="9"/>
      <c r="B25" s="24"/>
      <c r="C25" s="24"/>
      <c r="D25" s="24"/>
      <c r="E25" s="9"/>
      <c r="F25" s="9"/>
      <c r="G25" s="9"/>
      <c r="H25" s="25"/>
      <c r="I25" s="9"/>
      <c r="J25" s="9"/>
      <c r="K25" s="9"/>
      <c r="L25" s="26"/>
      <c r="M25" s="9"/>
      <c r="N25" s="9"/>
      <c r="O25" s="9"/>
      <c r="P25" s="9"/>
      <c r="Q25" s="9"/>
      <c r="R25" s="9"/>
      <c r="S25" s="9"/>
      <c r="T25" s="9"/>
      <c r="U25" s="9"/>
      <c r="V25" s="9"/>
      <c r="W25" s="23"/>
    </row>
    <row r="26" spans="1:23" s="50" customFormat="1" ht="17.100000000000001" customHeight="1" thickBot="1">
      <c r="A26" s="44"/>
      <c r="B26" s="1" t="s">
        <v>8</v>
      </c>
      <c r="C26" s="1" t="s">
        <v>50</v>
      </c>
      <c r="D26" s="1" t="s">
        <v>29</v>
      </c>
      <c r="E26" s="58" t="s">
        <v>2</v>
      </c>
      <c r="F26" s="59" t="s">
        <v>0</v>
      </c>
      <c r="G26" s="60" t="s">
        <v>1</v>
      </c>
      <c r="H26" s="60" t="s">
        <v>3</v>
      </c>
      <c r="I26" s="61" t="s">
        <v>4</v>
      </c>
      <c r="J26" s="62" t="s">
        <v>5</v>
      </c>
      <c r="K26" s="23"/>
      <c r="L26" s="64" t="s">
        <v>76</v>
      </c>
      <c r="M26" s="65"/>
      <c r="N26" s="5"/>
      <c r="O26" s="36"/>
      <c r="P26" s="23"/>
      <c r="Q26" s="23"/>
      <c r="R26" s="64" t="s">
        <v>78</v>
      </c>
      <c r="S26" s="65"/>
      <c r="T26" s="5"/>
      <c r="U26" s="36"/>
      <c r="V26" s="23"/>
    </row>
    <row r="27" spans="1:23" s="50" customFormat="1" ht="16.5" customHeight="1">
      <c r="A27" s="52">
        <v>1</v>
      </c>
      <c r="B27" s="53" t="s">
        <v>13</v>
      </c>
      <c r="C27" s="113">
        <v>4</v>
      </c>
      <c r="D27" s="91">
        <v>38507</v>
      </c>
      <c r="E27" s="11">
        <f>COUNT(O27,P31,O35,V28,V31)</f>
        <v>0</v>
      </c>
      <c r="F27" s="12">
        <f>IF(O27&gt;P27,1,0)+IF(P31&gt;O31,1,0)+IF(O35&gt;P35,1,0)+IF(V28&gt;U28,1,0)+IF(V31&gt;U31,1,0)</f>
        <v>0</v>
      </c>
      <c r="G27" s="12">
        <f>IF(O27&lt;P27,1,0)+IF(P31&lt;O31,1,0)+IF(O35&lt;P35,1,0)+IF(V28&lt;U28,1,0)+IF(V31&lt;U31,1,0)</f>
        <v>0</v>
      </c>
      <c r="H27" s="12">
        <f>SUM(O27+P31+O35+U28+V31)</f>
        <v>0</v>
      </c>
      <c r="I27" s="12">
        <f>VALUE(P27+O31+P35+V28+U31)</f>
        <v>0</v>
      </c>
      <c r="J27" s="13">
        <f>AVERAGE(H27-I27)</f>
        <v>0</v>
      </c>
      <c r="K27" s="23"/>
      <c r="L27" s="2" t="str">
        <f>B27</f>
        <v>CT PORTO CRISTO</v>
      </c>
      <c r="M27" s="14"/>
      <c r="N27" s="32" t="str">
        <f>B32</f>
        <v>DESCANSA</v>
      </c>
      <c r="O27" s="28"/>
      <c r="P27" s="28"/>
      <c r="Q27" s="23"/>
      <c r="R27" s="2" t="str">
        <f>B30</f>
        <v>RAFA NADAL CLUB "B"</v>
      </c>
      <c r="S27" s="14" t="s">
        <v>6</v>
      </c>
      <c r="T27" s="2" t="str">
        <f>B31</f>
        <v>MATCH POINT TC</v>
      </c>
      <c r="U27" s="28"/>
      <c r="V27" s="28"/>
    </row>
    <row r="28" spans="1:23" s="40" customFormat="1" ht="16.5" customHeight="1">
      <c r="A28" s="54">
        <v>2</v>
      </c>
      <c r="B28" s="55" t="s">
        <v>16</v>
      </c>
      <c r="C28" s="114"/>
      <c r="D28" s="92">
        <v>43161</v>
      </c>
      <c r="E28" s="15">
        <f>COUNT(P28,P32,O36,V29,U31)</f>
        <v>0</v>
      </c>
      <c r="F28" s="15">
        <f>IF(O28&lt;P28,1,0)+IF(P32&gt;O32,1,0)+IF(O36&gt;P36,1,0)+IF(V29&gt;U29,1,0)+IF(U31&gt;V31,1,0)</f>
        <v>0</v>
      </c>
      <c r="G28" s="15">
        <f>IF(O28&gt;P28,1,0)+IF(P32&lt;O32,1,0)+IF(O36&lt;P36,1,0)+IF(V29&lt;U29,1,0)+IF(U31&lt;V31,1,0)</f>
        <v>0</v>
      </c>
      <c r="H28" s="15">
        <f>VALUE(P28+P32+O36+V29+U31)</f>
        <v>0</v>
      </c>
      <c r="I28" s="15">
        <f>VALUE(O28+O32+P36+U29+V31)</f>
        <v>0</v>
      </c>
      <c r="J28" s="16">
        <f>AVERAGE(H28-I28)</f>
        <v>0</v>
      </c>
      <c r="K28" s="23"/>
      <c r="L28" s="2" t="str">
        <f>B31</f>
        <v>MATCH POINT TC</v>
      </c>
      <c r="M28" s="14" t="s">
        <v>6</v>
      </c>
      <c r="N28" s="3" t="str">
        <f>B28</f>
        <v>CT FELANITX</v>
      </c>
      <c r="O28" s="4"/>
      <c r="P28" s="4"/>
      <c r="Q28" s="23"/>
      <c r="R28" s="3" t="str">
        <f>B27</f>
        <v>CT PORTO CRISTO</v>
      </c>
      <c r="S28" s="14" t="s">
        <v>6</v>
      </c>
      <c r="T28" s="2" t="str">
        <f>B29</f>
        <v>SPORTING TC</v>
      </c>
      <c r="U28" s="28"/>
      <c r="V28" s="28"/>
    </row>
    <row r="29" spans="1:23" s="50" customFormat="1" ht="16.5" customHeight="1">
      <c r="A29" s="54">
        <v>3</v>
      </c>
      <c r="B29" s="55" t="s">
        <v>44</v>
      </c>
      <c r="C29" s="114">
        <v>2</v>
      </c>
      <c r="D29" s="92">
        <v>32296</v>
      </c>
      <c r="E29" s="15">
        <f>COUNT(O29,P33,P36,U28,U33)</f>
        <v>0</v>
      </c>
      <c r="F29" s="15">
        <f>IF(O29&gt;P29,1,0)+IF(P33&gt;O33,1,0)+IF(P36&gt;O36,1,0)+IF(V28&gt;U28,1,0)+IF(U33&gt;V33,1,0)</f>
        <v>0</v>
      </c>
      <c r="G29" s="17">
        <f>IF(O29&lt;P29,1,0)+IF(P33&lt;O33,1,0)+IF(P36&lt;O36,1,0)+IF(V28&lt;U28,1,0)+IF(U33&lt;V33,1,0)</f>
        <v>0</v>
      </c>
      <c r="H29" s="15">
        <f>VALUE(O29+P33+P36+V28+U33)</f>
        <v>0</v>
      </c>
      <c r="I29" s="15">
        <f>VALUE(P29+O33+O36+U28+V33)</f>
        <v>0</v>
      </c>
      <c r="J29" s="16">
        <f>AVERAGE(H29-I29)</f>
        <v>0</v>
      </c>
      <c r="K29" s="23"/>
      <c r="L29" s="2" t="str">
        <f>B29</f>
        <v>SPORTING TC</v>
      </c>
      <c r="M29" s="14" t="s">
        <v>6</v>
      </c>
      <c r="N29" s="3" t="str">
        <f>B30</f>
        <v>RAFA NADAL CLUB "B"</v>
      </c>
      <c r="O29" s="4"/>
      <c r="P29" s="4"/>
      <c r="Q29" s="23"/>
      <c r="R29" s="30" t="str">
        <f>B32</f>
        <v>DESCANSA</v>
      </c>
      <c r="S29" s="14"/>
      <c r="T29" s="29" t="str">
        <f>B28</f>
        <v>CT FELANITX</v>
      </c>
      <c r="U29" s="28"/>
      <c r="V29" s="28"/>
    </row>
    <row r="30" spans="1:23" ht="16.5" customHeight="1">
      <c r="A30" s="63">
        <v>4</v>
      </c>
      <c r="B30" s="55" t="s">
        <v>56</v>
      </c>
      <c r="C30" s="114"/>
      <c r="D30" s="92">
        <v>48622</v>
      </c>
      <c r="E30" s="15">
        <f>COUNT(P29,O32,P35,U27,U32)</f>
        <v>0</v>
      </c>
      <c r="F30" s="15">
        <f>IF(P29&gt;O29,1,0)+IF(O32&gt;P32,1,0)+IF(P35&gt;O35,1,0)+IF(V27&gt;U27,1,0)+IF(U32&gt;V32,1,0)</f>
        <v>0</v>
      </c>
      <c r="G30" s="15">
        <f>IF(P29&lt;O29,1,0)+IF(O32&lt;P32,1,0)+IF(P35&lt;O35,1,0)+IF(V27&lt;U27,1,0)+IF(U32&lt;V32,1,0)</f>
        <v>0</v>
      </c>
      <c r="H30" s="15">
        <f>VALUE(P29+O32+P35+U27+U32)</f>
        <v>0</v>
      </c>
      <c r="I30" s="15">
        <f>VALUE(O29+P32+O35+V27+V32)</f>
        <v>0</v>
      </c>
      <c r="J30" s="16">
        <f>AVERAGE(H30-I30)</f>
        <v>0</v>
      </c>
      <c r="K30" s="23"/>
      <c r="L30" s="64" t="s">
        <v>77</v>
      </c>
      <c r="M30" s="65"/>
      <c r="N30" s="5"/>
      <c r="O30" s="6"/>
      <c r="P30" s="7"/>
      <c r="Q30" s="23"/>
      <c r="R30" s="64" t="s">
        <v>79</v>
      </c>
      <c r="S30" s="65"/>
      <c r="T30" s="5"/>
      <c r="U30" s="36"/>
      <c r="V30" s="23"/>
    </row>
    <row r="31" spans="1:23" ht="16.5" customHeight="1" thickBot="1">
      <c r="A31" s="56">
        <v>5</v>
      </c>
      <c r="B31" s="57" t="s">
        <v>55</v>
      </c>
      <c r="C31" s="115"/>
      <c r="D31" s="93">
        <v>60215</v>
      </c>
      <c r="E31" s="18">
        <f>COUNT(O28,O31,P37,U27,V33)</f>
        <v>0</v>
      </c>
      <c r="F31" s="18">
        <f>IF(O28&gt;P28,1,0)+IF(O31&gt;P31,1,0)+IF(P37&gt;O37,1,0)+IF(U27&lt;V27,1,0)+IF(V33&gt;U33,1,0)</f>
        <v>0</v>
      </c>
      <c r="G31" s="18">
        <f>E31-F31</f>
        <v>0</v>
      </c>
      <c r="H31" s="18">
        <f>VALUE(O28+O31+P37+V27+V33)</f>
        <v>0</v>
      </c>
      <c r="I31" s="18">
        <f>VALUE(P28+P31+O37+U27+U33)</f>
        <v>0</v>
      </c>
      <c r="J31" s="19">
        <f>AVERAGE(H31-I31)</f>
        <v>0</v>
      </c>
      <c r="K31" s="23"/>
      <c r="L31" s="2" t="str">
        <f>B31</f>
        <v>MATCH POINT TC</v>
      </c>
      <c r="M31" s="14" t="s">
        <v>6</v>
      </c>
      <c r="N31" s="8" t="str">
        <f>B27</f>
        <v>CT PORTO CRISTO</v>
      </c>
      <c r="O31" s="4"/>
      <c r="P31" s="4"/>
      <c r="Q31" s="23"/>
      <c r="R31" s="2" t="str">
        <f>B28</f>
        <v>CT FELANITX</v>
      </c>
      <c r="S31" s="14" t="s">
        <v>6</v>
      </c>
      <c r="T31" s="2" t="str">
        <f>B27</f>
        <v>CT PORTO CRISTO</v>
      </c>
      <c r="U31" s="28"/>
      <c r="V31" s="28"/>
    </row>
    <row r="32" spans="1:23" ht="12" customHeight="1">
      <c r="A32" s="79"/>
      <c r="B32" s="80" t="s">
        <v>12</v>
      </c>
      <c r="C32" s="108"/>
      <c r="D32" s="87"/>
      <c r="E32" s="81"/>
      <c r="F32" s="81"/>
      <c r="G32" s="81"/>
      <c r="H32" s="81"/>
      <c r="I32" s="81"/>
      <c r="J32" s="81"/>
      <c r="K32" s="23"/>
      <c r="L32" s="2" t="str">
        <f>B30</f>
        <v>RAFA NADAL CLUB "B"</v>
      </c>
      <c r="M32" s="14" t="s">
        <v>6</v>
      </c>
      <c r="N32" s="8" t="str">
        <f>B28</f>
        <v>CT FELANITX</v>
      </c>
      <c r="O32" s="4"/>
      <c r="P32" s="4"/>
      <c r="Q32" s="23"/>
      <c r="R32" s="2" t="str">
        <f>B30</f>
        <v>RAFA NADAL CLUB "B"</v>
      </c>
      <c r="S32" s="14"/>
      <c r="T32" s="31" t="str">
        <f>B32</f>
        <v>DESCANSA</v>
      </c>
      <c r="U32" s="28"/>
      <c r="V32" s="28"/>
    </row>
    <row r="33" spans="1:23" ht="12" customHeight="1">
      <c r="A33" s="23"/>
      <c r="B33" s="23"/>
      <c r="C33" s="23"/>
      <c r="D33" s="47"/>
      <c r="E33" s="23"/>
      <c r="F33" s="23"/>
      <c r="G33" s="23"/>
      <c r="H33" s="23"/>
      <c r="I33" s="23"/>
      <c r="J33" s="23"/>
      <c r="K33" s="23"/>
      <c r="L33" s="30" t="str">
        <f>B32</f>
        <v>DESCANSA</v>
      </c>
      <c r="M33" s="14"/>
      <c r="N33" s="8" t="str">
        <f>B29</f>
        <v>SPORTING TC</v>
      </c>
      <c r="O33" s="28"/>
      <c r="P33" s="28"/>
      <c r="Q33" s="23"/>
      <c r="R33" s="2" t="str">
        <f>B29</f>
        <v>SPORTING TC</v>
      </c>
      <c r="S33" s="14" t="s">
        <v>6</v>
      </c>
      <c r="T33" s="8" t="str">
        <f>B31</f>
        <v>MATCH POINT TC</v>
      </c>
      <c r="U33" s="28"/>
      <c r="V33" s="28"/>
    </row>
    <row r="34" spans="1:23" ht="12" customHeight="1">
      <c r="A34" s="23"/>
      <c r="B34" s="23"/>
      <c r="C34" s="23"/>
      <c r="D34" s="47"/>
      <c r="E34" s="23"/>
      <c r="F34" s="23"/>
      <c r="G34" s="23"/>
      <c r="H34" s="23"/>
      <c r="I34" s="23"/>
      <c r="J34" s="23"/>
      <c r="K34" s="23"/>
      <c r="L34" s="64" t="s">
        <v>75</v>
      </c>
      <c r="M34" s="65"/>
      <c r="N34" s="5"/>
      <c r="O34" s="6"/>
      <c r="P34" s="7"/>
      <c r="Q34" s="23"/>
      <c r="R34" s="20"/>
      <c r="S34" s="20"/>
      <c r="T34" s="20"/>
      <c r="U34" s="37"/>
      <c r="V34" s="37"/>
    </row>
    <row r="35" spans="1:23" ht="13.5" customHeight="1">
      <c r="A35" s="23"/>
      <c r="B35" s="23"/>
      <c r="C35" s="23"/>
      <c r="D35" s="47"/>
      <c r="E35" s="23"/>
      <c r="F35" s="23"/>
      <c r="G35" s="23"/>
      <c r="H35" s="23"/>
      <c r="I35" s="23"/>
      <c r="J35" s="23"/>
      <c r="K35" s="23"/>
      <c r="L35" s="2" t="str">
        <f>B27</f>
        <v>CT PORTO CRISTO</v>
      </c>
      <c r="M35" s="14" t="s">
        <v>6</v>
      </c>
      <c r="N35" s="2" t="str">
        <f>B30</f>
        <v>RAFA NADAL CLUB "B"</v>
      </c>
      <c r="O35" s="4"/>
      <c r="P35" s="4"/>
      <c r="Q35" s="23"/>
      <c r="R35" s="23"/>
      <c r="S35" s="23"/>
      <c r="T35" s="23"/>
      <c r="U35" s="23"/>
      <c r="V35" s="23"/>
    </row>
    <row r="36" spans="1:23" ht="12" customHeight="1">
      <c r="A36" s="9"/>
      <c r="B36" s="43"/>
      <c r="C36" s="43"/>
      <c r="D36" s="90"/>
      <c r="E36" s="9"/>
      <c r="F36" s="9"/>
      <c r="G36" s="9"/>
      <c r="H36" s="9"/>
      <c r="I36" s="9"/>
      <c r="J36" s="23"/>
      <c r="K36" s="23"/>
      <c r="L36" s="3" t="str">
        <f>B28</f>
        <v>CT FELANITX</v>
      </c>
      <c r="M36" s="14" t="s">
        <v>6</v>
      </c>
      <c r="N36" s="2" t="str">
        <f>B29</f>
        <v>SPORTING TC</v>
      </c>
      <c r="O36" s="4"/>
      <c r="P36" s="4"/>
      <c r="Q36" s="23"/>
      <c r="R36" s="23"/>
      <c r="S36" s="23"/>
      <c r="T36" s="23"/>
      <c r="U36" s="23"/>
      <c r="V36" s="23"/>
    </row>
    <row r="37" spans="1:23" ht="12" customHeight="1">
      <c r="A37" s="23"/>
      <c r="B37" s="23"/>
      <c r="C37" s="23"/>
      <c r="D37" s="47"/>
      <c r="E37" s="23"/>
      <c r="F37" s="23"/>
      <c r="G37" s="23"/>
      <c r="H37" s="23"/>
      <c r="I37" s="23"/>
      <c r="J37" s="23"/>
      <c r="K37" s="23"/>
      <c r="L37" s="30" t="str">
        <f>B32</f>
        <v>DESCANSA</v>
      </c>
      <c r="M37" s="14"/>
      <c r="N37" s="8" t="str">
        <f>B31</f>
        <v>MATCH POINT TC</v>
      </c>
      <c r="O37" s="28"/>
      <c r="P37" s="28"/>
      <c r="Q37" s="23"/>
      <c r="R37" s="23"/>
      <c r="S37" s="23"/>
      <c r="T37" s="23"/>
      <c r="U37" s="23"/>
      <c r="V37" s="23"/>
    </row>
    <row r="38" spans="1:23" ht="12" customHeight="1">
      <c r="A38" s="50"/>
      <c r="B38" s="50"/>
      <c r="C38" s="50"/>
      <c r="D38" s="86"/>
      <c r="E38" s="50"/>
      <c r="F38" s="50"/>
      <c r="G38" s="50"/>
      <c r="H38" s="50"/>
      <c r="I38" s="50"/>
      <c r="J38" s="50"/>
      <c r="K38" s="50"/>
      <c r="L38" s="77"/>
      <c r="M38" s="20"/>
      <c r="N38" s="20"/>
      <c r="O38" s="37"/>
      <c r="P38" s="37"/>
      <c r="Q38" s="50"/>
      <c r="R38" s="20"/>
      <c r="S38" s="20"/>
      <c r="T38" s="20"/>
      <c r="U38" s="37"/>
      <c r="V38" s="37"/>
    </row>
    <row r="39" spans="1:23" ht="14.25" customHeight="1">
      <c r="A39" s="50"/>
      <c r="B39" s="50"/>
      <c r="C39" s="50"/>
      <c r="D39" s="86"/>
      <c r="E39" s="50"/>
      <c r="F39" s="50"/>
      <c r="G39" s="50"/>
      <c r="H39" s="50"/>
      <c r="I39" s="50"/>
      <c r="J39" s="50"/>
      <c r="K39" s="50"/>
      <c r="L39" s="5"/>
      <c r="M39" s="5"/>
      <c r="N39" s="5"/>
      <c r="O39" s="75"/>
      <c r="P39" s="50"/>
      <c r="Q39" s="50"/>
      <c r="R39" s="20"/>
      <c r="S39" s="20"/>
      <c r="T39" s="20"/>
      <c r="U39" s="37"/>
      <c r="V39" s="37"/>
    </row>
    <row r="40" spans="1:23" ht="12" customHeight="1">
      <c r="A40" s="40"/>
      <c r="B40" s="78"/>
      <c r="C40" s="78"/>
      <c r="D40" s="78"/>
      <c r="E40" s="40"/>
      <c r="F40" s="40"/>
      <c r="G40" s="40"/>
      <c r="H40" s="40"/>
      <c r="I40" s="40"/>
      <c r="J40" s="50"/>
      <c r="K40" s="50"/>
      <c r="L40" s="20"/>
      <c r="M40" s="20"/>
      <c r="N40" s="20"/>
      <c r="O40" s="37"/>
      <c r="P40" s="37"/>
      <c r="Q40" s="50"/>
      <c r="R40" s="50"/>
      <c r="S40" s="50"/>
      <c r="T40" s="50"/>
      <c r="U40" s="50"/>
      <c r="V40" s="50"/>
    </row>
    <row r="41" spans="1:23" ht="12" customHeight="1">
      <c r="A41" s="46"/>
      <c r="B41" s="49"/>
      <c r="C41" s="49"/>
      <c r="D41" s="49"/>
      <c r="E41" s="45"/>
      <c r="F41" s="45"/>
      <c r="G41" s="45"/>
      <c r="H41" s="45"/>
      <c r="I41" s="45"/>
      <c r="J41" s="45"/>
      <c r="K41" s="50"/>
      <c r="L41" s="20"/>
      <c r="M41" s="20"/>
      <c r="N41" s="20"/>
      <c r="O41" s="37"/>
      <c r="P41" s="37"/>
      <c r="Q41" s="50"/>
      <c r="R41" s="20"/>
      <c r="S41" s="20"/>
      <c r="T41" s="48"/>
      <c r="U41" s="37"/>
      <c r="V41" s="37"/>
    </row>
    <row r="42" spans="1:23" ht="12" customHeight="1">
      <c r="B42" s="74" t="s">
        <v>19</v>
      </c>
      <c r="C42" s="51"/>
      <c r="D42" s="88" t="s">
        <v>32</v>
      </c>
      <c r="J42" s="9"/>
      <c r="K42" s="89"/>
      <c r="L42" s="89"/>
      <c r="M42" s="89"/>
      <c r="N42" s="89"/>
      <c r="O42" s="89"/>
      <c r="P42" s="89"/>
      <c r="Q42" s="89"/>
      <c r="R42" s="89"/>
      <c r="S42" s="89"/>
      <c r="T42" s="89"/>
      <c r="U42" s="89"/>
      <c r="V42" s="9"/>
    </row>
    <row r="43" spans="1:23" ht="15" customHeight="1">
      <c r="A43" s="9"/>
      <c r="B43" s="9"/>
      <c r="C43" s="9"/>
      <c r="D43" s="9"/>
      <c r="E43" s="9"/>
      <c r="F43" s="9"/>
      <c r="G43" s="9"/>
      <c r="H43" s="9"/>
      <c r="I43" s="9"/>
      <c r="J43" s="9"/>
      <c r="K43" s="89"/>
      <c r="L43" s="89"/>
      <c r="M43" s="89"/>
      <c r="N43" s="89"/>
      <c r="O43" s="89"/>
      <c r="P43" s="89"/>
      <c r="Q43" s="89"/>
      <c r="R43" s="89"/>
      <c r="S43" s="89"/>
      <c r="T43" s="89"/>
      <c r="U43" s="89"/>
    </row>
    <row r="44" spans="1:23" ht="12" customHeight="1">
      <c r="A44" s="9"/>
      <c r="B44" s="66" t="s">
        <v>24</v>
      </c>
      <c r="C44" s="9"/>
      <c r="D44" s="9"/>
      <c r="E44" s="9"/>
      <c r="F44" s="9"/>
      <c r="G44" s="9"/>
      <c r="H44" s="9"/>
      <c r="I44" s="9"/>
      <c r="J44" s="89"/>
      <c r="K44" s="89"/>
      <c r="L44" s="89"/>
      <c r="M44" s="89"/>
      <c r="N44" s="89"/>
      <c r="O44" s="89"/>
      <c r="P44" s="89"/>
      <c r="Q44" s="89"/>
      <c r="R44" s="89"/>
      <c r="S44" s="89"/>
      <c r="T44" s="89"/>
    </row>
    <row r="45" spans="1:23">
      <c r="A45" s="9"/>
      <c r="B45" s="67"/>
      <c r="C45" s="9"/>
      <c r="D45" s="9"/>
      <c r="E45" s="9"/>
      <c r="F45" s="9"/>
      <c r="G45" s="9"/>
      <c r="H45" s="9"/>
      <c r="I45" s="9"/>
      <c r="J45" s="9"/>
      <c r="K45" s="9"/>
      <c r="L45" s="9"/>
      <c r="M45" s="9"/>
      <c r="N45" s="9"/>
      <c r="O45" s="9"/>
      <c r="P45" s="9"/>
      <c r="Q45" s="9"/>
      <c r="R45" s="9"/>
      <c r="S45" s="9"/>
      <c r="T45" s="9"/>
      <c r="U45" s="9"/>
      <c r="W45" s="9"/>
    </row>
    <row r="46" spans="1:23">
      <c r="A46" s="9"/>
      <c r="B46" s="68"/>
      <c r="C46" s="9"/>
      <c r="D46" s="9"/>
      <c r="E46" s="9"/>
      <c r="F46" s="9"/>
      <c r="G46" s="9"/>
      <c r="H46" s="9"/>
      <c r="I46" s="9"/>
      <c r="J46" s="9"/>
      <c r="K46" s="9"/>
      <c r="L46" s="9"/>
      <c r="M46" s="9"/>
      <c r="N46" s="9"/>
      <c r="O46" s="9"/>
      <c r="P46" s="9"/>
      <c r="Q46" s="9"/>
      <c r="R46" s="9"/>
      <c r="S46" s="9"/>
      <c r="T46" s="9"/>
      <c r="U46" s="9"/>
    </row>
    <row r="47" spans="1:23">
      <c r="A47" s="9"/>
      <c r="B47" s="68"/>
      <c r="C47" s="130" t="s">
        <v>80</v>
      </c>
      <c r="D47" s="130"/>
      <c r="E47" s="130"/>
      <c r="F47" s="69"/>
      <c r="G47" s="9"/>
      <c r="H47" s="9"/>
      <c r="I47" s="9"/>
      <c r="J47" s="9"/>
      <c r="K47" s="9"/>
      <c r="L47" s="9"/>
      <c r="M47" s="9"/>
      <c r="N47" s="9"/>
      <c r="O47" s="9"/>
      <c r="P47" s="9"/>
      <c r="Q47" s="9"/>
      <c r="R47" s="9"/>
      <c r="S47" s="9"/>
      <c r="T47" s="9"/>
    </row>
    <row r="48" spans="1:23">
      <c r="A48" s="9"/>
      <c r="B48" s="70" t="s">
        <v>25</v>
      </c>
      <c r="C48" s="40"/>
      <c r="D48" s="40"/>
      <c r="E48" s="40"/>
      <c r="F48" s="41"/>
      <c r="G48" s="9"/>
      <c r="H48" s="9"/>
      <c r="I48" s="9"/>
      <c r="J48" s="9"/>
      <c r="K48" s="9"/>
      <c r="L48" s="9"/>
      <c r="M48" s="9"/>
      <c r="N48" s="9"/>
      <c r="O48" s="9"/>
      <c r="P48" s="9"/>
      <c r="Q48" s="9"/>
      <c r="R48" s="9"/>
      <c r="S48" s="9"/>
      <c r="T48" s="9"/>
    </row>
    <row r="49" spans="1:22">
      <c r="A49" s="9"/>
      <c r="B49" s="71"/>
      <c r="C49" s="40"/>
      <c r="D49" s="40"/>
      <c r="E49" s="40"/>
      <c r="F49" s="41"/>
      <c r="G49" s="9"/>
      <c r="H49" s="9"/>
      <c r="I49" s="9"/>
      <c r="J49" s="9"/>
      <c r="K49" s="9"/>
      <c r="L49" s="9"/>
      <c r="M49" s="9"/>
      <c r="N49" s="9"/>
      <c r="O49" s="9"/>
      <c r="P49" s="9"/>
      <c r="Q49" s="9"/>
      <c r="R49" s="9"/>
      <c r="S49" s="9"/>
      <c r="T49" s="9"/>
    </row>
    <row r="50" spans="1:22">
      <c r="A50" s="9"/>
      <c r="B50" s="71"/>
      <c r="C50" s="40"/>
      <c r="D50" s="40"/>
      <c r="E50" s="40"/>
      <c r="F50" s="41"/>
      <c r="G50" s="9"/>
      <c r="H50" s="9"/>
      <c r="I50" s="72"/>
      <c r="J50" s="9"/>
      <c r="K50" s="9"/>
      <c r="L50" s="9"/>
      <c r="M50" s="9"/>
      <c r="N50" s="9"/>
      <c r="O50" s="9"/>
      <c r="P50" s="9"/>
      <c r="Q50" s="9"/>
      <c r="R50" s="9"/>
      <c r="S50" s="9"/>
      <c r="T50" s="9"/>
    </row>
    <row r="51" spans="1:22">
      <c r="A51" s="9"/>
      <c r="B51" s="71"/>
      <c r="C51" s="40"/>
      <c r="D51" s="40"/>
      <c r="E51" s="40"/>
      <c r="F51" s="41"/>
      <c r="G51" s="130" t="s">
        <v>70</v>
      </c>
      <c r="H51" s="130"/>
      <c r="I51" s="130"/>
      <c r="J51" s="42"/>
      <c r="K51" s="9"/>
      <c r="L51" s="9"/>
      <c r="M51" s="9"/>
      <c r="N51" s="9"/>
      <c r="O51" s="9"/>
      <c r="P51" s="9"/>
      <c r="Q51" s="9"/>
      <c r="R51" s="9"/>
      <c r="S51" s="9"/>
      <c r="T51" s="9"/>
    </row>
    <row r="52" spans="1:22">
      <c r="A52" s="9"/>
      <c r="B52" s="66" t="s">
        <v>22</v>
      </c>
      <c r="C52" s="40"/>
      <c r="D52" s="40"/>
      <c r="E52" s="40"/>
      <c r="F52" s="41"/>
      <c r="G52" s="9"/>
      <c r="H52" s="9"/>
      <c r="I52" s="9"/>
      <c r="J52" s="9"/>
      <c r="K52" s="9"/>
      <c r="L52" s="9"/>
      <c r="M52" s="9"/>
      <c r="N52" s="9"/>
      <c r="O52" s="9"/>
      <c r="P52" s="9"/>
      <c r="Q52" s="9"/>
      <c r="R52" s="9"/>
      <c r="S52" s="9"/>
      <c r="T52" s="9"/>
    </row>
    <row r="53" spans="1:22">
      <c r="A53" s="9"/>
      <c r="B53" s="67"/>
      <c r="C53" s="40"/>
      <c r="D53" s="40"/>
      <c r="E53" s="40"/>
      <c r="F53" s="41"/>
      <c r="G53" s="9"/>
      <c r="H53" s="9"/>
      <c r="I53" s="9"/>
      <c r="J53" s="9"/>
      <c r="K53" s="9"/>
      <c r="L53" s="9"/>
      <c r="M53" s="9"/>
      <c r="N53" s="9"/>
      <c r="O53" s="9"/>
      <c r="P53" s="9"/>
      <c r="Q53" s="9"/>
      <c r="R53" s="9"/>
      <c r="S53" s="9"/>
      <c r="T53" s="9"/>
    </row>
    <row r="54" spans="1:22">
      <c r="A54" s="9"/>
      <c r="B54" s="68"/>
      <c r="C54" s="72"/>
      <c r="D54" s="72"/>
      <c r="E54" s="72"/>
      <c r="F54" s="73"/>
      <c r="G54" s="9"/>
      <c r="H54" s="9"/>
      <c r="I54" s="9"/>
      <c r="J54" s="9"/>
      <c r="K54" s="9"/>
      <c r="L54" s="9"/>
      <c r="M54" s="9"/>
      <c r="N54" s="9"/>
      <c r="O54" s="9"/>
      <c r="P54" s="9"/>
      <c r="Q54" s="9"/>
      <c r="R54" s="9"/>
      <c r="S54" s="9"/>
      <c r="T54" s="9"/>
    </row>
    <row r="55" spans="1:22">
      <c r="A55" s="9"/>
      <c r="B55" s="68"/>
      <c r="C55" s="130" t="s">
        <v>80</v>
      </c>
      <c r="D55" s="130"/>
      <c r="E55" s="130"/>
      <c r="F55" s="9"/>
      <c r="G55" s="9"/>
      <c r="H55" s="9"/>
      <c r="I55" s="9"/>
      <c r="J55" s="9"/>
      <c r="K55" s="9"/>
      <c r="L55" s="9"/>
      <c r="M55" s="9"/>
      <c r="N55" s="9"/>
      <c r="O55" s="9"/>
      <c r="P55" s="9"/>
      <c r="Q55" s="9"/>
      <c r="R55" s="9"/>
      <c r="S55" s="9"/>
      <c r="T55" s="9"/>
      <c r="U55" s="9"/>
    </row>
    <row r="56" spans="1:22">
      <c r="A56" s="9"/>
      <c r="B56" s="70" t="s">
        <v>23</v>
      </c>
      <c r="C56" s="9"/>
      <c r="D56" s="9"/>
      <c r="E56" s="9"/>
      <c r="F56" s="9"/>
      <c r="G56" s="9"/>
      <c r="H56" s="9"/>
      <c r="I56" s="9"/>
      <c r="J56" s="9"/>
      <c r="K56" s="9"/>
      <c r="L56" s="9"/>
      <c r="M56" s="9"/>
      <c r="N56" s="9"/>
      <c r="O56" s="9"/>
      <c r="P56" s="9"/>
      <c r="Q56" s="9"/>
      <c r="R56" s="9"/>
      <c r="S56" s="9"/>
      <c r="T56" s="9"/>
      <c r="U56" s="9"/>
    </row>
    <row r="57" spans="1:22">
      <c r="A57" s="9"/>
      <c r="B57" s="9"/>
      <c r="C57" s="9"/>
      <c r="D57" s="9"/>
      <c r="E57" s="9"/>
      <c r="F57" s="9"/>
      <c r="G57" s="9"/>
      <c r="H57" s="9"/>
      <c r="I57" s="9"/>
      <c r="J57" s="9"/>
      <c r="K57" s="9"/>
      <c r="L57" s="23"/>
      <c r="M57" s="23"/>
      <c r="N57" s="23"/>
      <c r="O57" s="23"/>
      <c r="P57" s="23"/>
      <c r="Q57" s="23"/>
      <c r="R57" s="23"/>
      <c r="S57" s="23"/>
      <c r="T57" s="23"/>
      <c r="U57" s="23"/>
      <c r="V57" s="23"/>
    </row>
  </sheetData>
  <mergeCells count="3">
    <mergeCell ref="C55:E55"/>
    <mergeCell ref="C47:E47"/>
    <mergeCell ref="G51:I51"/>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drawing r:id="rId2"/>
</worksheet>
</file>

<file path=xl/worksheets/sheet3.xml><?xml version="1.0" encoding="utf-8"?>
<worksheet xmlns="http://schemas.openxmlformats.org/spreadsheetml/2006/main" xmlns:r="http://schemas.openxmlformats.org/officeDocument/2006/relationships">
  <dimension ref="A1:W46"/>
  <sheetViews>
    <sheetView workbookViewId="0">
      <selection activeCell="G41" sqref="G41"/>
    </sheetView>
  </sheetViews>
  <sheetFormatPr baseColWidth="10" defaultRowHeight="15"/>
  <cols>
    <col min="1" max="1" width="3.7109375" customWidth="1"/>
    <col min="2" max="2" width="19.42578125" customWidth="1"/>
    <col min="3" max="3" width="6" customWidth="1"/>
    <col min="4" max="4" width="12.42578125" customWidth="1"/>
    <col min="5" max="5" width="3.85546875" customWidth="1"/>
    <col min="6" max="6" width="4" customWidth="1"/>
    <col min="7" max="7" width="3.5703125" customWidth="1"/>
    <col min="8" max="8" width="5" customWidth="1"/>
    <col min="9" max="9" width="4.42578125" customWidth="1"/>
    <col min="10" max="10" width="5.140625" customWidth="1"/>
    <col min="11" max="11" width="3.85546875" customWidth="1"/>
    <col min="12" max="12" width="23.5703125" customWidth="1"/>
    <col min="13" max="13" width="3" customWidth="1"/>
    <col min="14" max="14" width="22.85546875" customWidth="1"/>
    <col min="15" max="15" width="3.5703125" customWidth="1"/>
    <col min="16" max="16" width="3.7109375" customWidth="1"/>
    <col min="17" max="17" width="2.8554687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40</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74" t="s">
        <v>52</v>
      </c>
      <c r="C3" s="74"/>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4" t="s">
        <v>18</v>
      </c>
      <c r="C5" s="74"/>
      <c r="D5" s="27"/>
      <c r="E5" s="9"/>
      <c r="F5" s="9"/>
      <c r="G5" s="9"/>
      <c r="H5" s="25"/>
      <c r="I5" s="9"/>
      <c r="J5" s="9"/>
      <c r="K5" s="9"/>
      <c r="L5" s="26"/>
      <c r="M5" s="9"/>
      <c r="N5" s="9"/>
      <c r="O5" s="9"/>
      <c r="P5" s="9"/>
      <c r="Q5" s="9"/>
      <c r="R5" s="9"/>
      <c r="S5" s="9"/>
      <c r="T5" s="9"/>
      <c r="U5" s="9"/>
      <c r="V5" s="9"/>
      <c r="W5" s="9"/>
    </row>
    <row r="6" spans="1:23" ht="12.95" customHeight="1">
      <c r="A6" s="9"/>
      <c r="B6" s="26" t="s">
        <v>26</v>
      </c>
      <c r="C6" s="26"/>
      <c r="D6" s="26"/>
      <c r="E6" s="9"/>
      <c r="F6" s="9"/>
      <c r="G6" s="9"/>
      <c r="H6" s="25"/>
      <c r="I6" s="9"/>
      <c r="J6" s="9"/>
      <c r="K6" s="9"/>
      <c r="L6" s="26"/>
      <c r="M6" s="9"/>
      <c r="N6" s="9"/>
      <c r="O6" s="9"/>
      <c r="P6" s="9"/>
      <c r="Q6" s="9"/>
      <c r="R6" s="9"/>
      <c r="S6" s="9"/>
      <c r="T6" s="9"/>
      <c r="U6" s="9"/>
      <c r="V6" s="9"/>
      <c r="W6" s="9"/>
    </row>
    <row r="7" spans="1:23" ht="12.9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94" t="s">
        <v>34</v>
      </c>
      <c r="C8" s="94"/>
      <c r="D8" s="34"/>
      <c r="E8" s="35"/>
      <c r="F8" s="35"/>
      <c r="G8" s="35"/>
      <c r="H8" s="35"/>
      <c r="I8" s="35"/>
      <c r="J8" s="35"/>
      <c r="K8" s="35"/>
      <c r="L8" s="35"/>
      <c r="M8" s="35"/>
      <c r="N8" s="33"/>
      <c r="O8" s="9"/>
      <c r="P8" s="9"/>
      <c r="Q8" s="9"/>
      <c r="R8" s="9"/>
      <c r="S8" s="9"/>
      <c r="T8" s="9"/>
      <c r="U8" s="9"/>
      <c r="V8" s="9"/>
      <c r="W8" s="9"/>
    </row>
    <row r="9" spans="1:23" ht="12.95" customHeight="1">
      <c r="A9" s="9"/>
      <c r="B9" s="94" t="s">
        <v>14</v>
      </c>
      <c r="C9" s="94"/>
      <c r="D9" s="34"/>
      <c r="E9" s="35"/>
      <c r="F9" s="35"/>
      <c r="G9" s="35"/>
      <c r="H9" s="35"/>
      <c r="I9" s="35"/>
      <c r="J9" s="35"/>
      <c r="K9" s="35"/>
      <c r="L9" s="35"/>
      <c r="M9" s="35"/>
      <c r="N9" s="33"/>
      <c r="O9" s="9"/>
      <c r="P9" s="9"/>
      <c r="Q9" s="9"/>
      <c r="R9" s="9"/>
      <c r="S9" s="9"/>
      <c r="T9" s="9"/>
      <c r="U9" s="9"/>
      <c r="V9" s="9"/>
      <c r="W9" s="9"/>
    </row>
    <row r="10" spans="1:23" ht="12.95" customHeight="1">
      <c r="A10" s="9"/>
      <c r="B10" s="94" t="s">
        <v>35</v>
      </c>
      <c r="C10" s="94"/>
      <c r="D10" s="34"/>
      <c r="E10" s="35"/>
      <c r="F10" s="35"/>
      <c r="G10" s="35"/>
      <c r="H10" s="35"/>
      <c r="I10" s="35"/>
      <c r="J10" s="35"/>
      <c r="K10" s="35"/>
      <c r="L10" s="35"/>
      <c r="M10" s="35"/>
      <c r="N10" s="33"/>
      <c r="O10" s="9"/>
      <c r="P10" s="9"/>
      <c r="Q10" s="9"/>
      <c r="R10" s="9"/>
      <c r="S10" s="9"/>
      <c r="T10" s="9"/>
      <c r="U10" s="9"/>
      <c r="V10" s="9"/>
      <c r="W10" s="9"/>
    </row>
    <row r="11" spans="1:23" ht="12.95" customHeight="1">
      <c r="A11" s="9"/>
      <c r="B11" s="24"/>
      <c r="C11" s="24"/>
      <c r="D11" s="24"/>
      <c r="E11" s="9"/>
      <c r="F11" s="9"/>
      <c r="G11" s="9"/>
      <c r="H11" s="25"/>
      <c r="I11" s="9"/>
      <c r="J11" s="9"/>
      <c r="K11" s="9"/>
      <c r="L11" s="26"/>
      <c r="M11" s="9"/>
      <c r="N11" s="9"/>
      <c r="O11" s="9"/>
      <c r="P11" s="9"/>
      <c r="Q11" s="9"/>
      <c r="R11" s="9"/>
      <c r="S11" s="9"/>
      <c r="T11" s="9"/>
      <c r="U11" s="9"/>
      <c r="V11" s="9"/>
      <c r="W11" s="9"/>
    </row>
    <row r="12" spans="1:23" s="50" customFormat="1" ht="14.1" customHeight="1" thickBot="1">
      <c r="A12" s="46"/>
      <c r="B12" s="49"/>
      <c r="C12" s="49"/>
      <c r="D12" s="49"/>
      <c r="E12" s="45"/>
      <c r="F12" s="45"/>
      <c r="G12" s="45"/>
      <c r="H12" s="45"/>
      <c r="I12" s="45"/>
      <c r="J12" s="45"/>
      <c r="L12" s="20"/>
      <c r="M12" s="20"/>
      <c r="N12" s="20"/>
      <c r="O12" s="37"/>
      <c r="P12" s="37"/>
      <c r="R12" s="20"/>
      <c r="S12" s="20"/>
      <c r="T12" s="20"/>
      <c r="U12" s="37"/>
      <c r="V12" s="37"/>
    </row>
    <row r="13" spans="1:23" s="7" customFormat="1" ht="17.100000000000001" customHeight="1" thickBot="1">
      <c r="A13" s="10"/>
      <c r="B13" s="1" t="s">
        <v>7</v>
      </c>
      <c r="C13" s="1" t="s">
        <v>50</v>
      </c>
      <c r="D13" s="1" t="s">
        <v>29</v>
      </c>
      <c r="E13" s="58" t="s">
        <v>2</v>
      </c>
      <c r="F13" s="59" t="s">
        <v>0</v>
      </c>
      <c r="G13" s="60" t="s">
        <v>1</v>
      </c>
      <c r="H13" s="60" t="s">
        <v>3</v>
      </c>
      <c r="I13" s="61" t="s">
        <v>4</v>
      </c>
      <c r="J13" s="62" t="s">
        <v>5</v>
      </c>
      <c r="K13" s="23"/>
      <c r="L13" s="64" t="s">
        <v>67</v>
      </c>
      <c r="M13" s="65"/>
      <c r="N13" s="5"/>
      <c r="O13" s="36"/>
      <c r="P13" s="23"/>
      <c r="Q13" s="23"/>
      <c r="R13" s="64" t="s">
        <v>69</v>
      </c>
      <c r="S13" s="65"/>
      <c r="T13" s="5"/>
      <c r="U13" s="36"/>
      <c r="V13" s="23"/>
      <c r="W13" s="23"/>
    </row>
    <row r="14" spans="1:23" s="7" customFormat="1" ht="17.100000000000001" customHeight="1">
      <c r="A14" s="52">
        <v>1</v>
      </c>
      <c r="B14" s="53" t="s">
        <v>53</v>
      </c>
      <c r="C14" s="113">
        <v>1</v>
      </c>
      <c r="D14" s="91">
        <v>31226</v>
      </c>
      <c r="E14" s="11">
        <f>COUNT(O14,P17,U14)</f>
        <v>0</v>
      </c>
      <c r="F14" s="12">
        <f>IF(O14&gt;P14,1,0)+IF(P17&gt;O17,1,0)+IF(U14&gt;V14,1,0)</f>
        <v>0</v>
      </c>
      <c r="G14" s="12">
        <f>IF(O14&lt;P14,1,0)+IF(P17&lt;O17,1,0)+IF(U14&lt;V14,1,0)</f>
        <v>0</v>
      </c>
      <c r="H14" s="12">
        <f>VALUE(O14+P17+U14)</f>
        <v>0</v>
      </c>
      <c r="I14" s="12">
        <f>VALUE(P14+O17+V14)</f>
        <v>0</v>
      </c>
      <c r="J14" s="13">
        <f>AVERAGE(H14-I14)</f>
        <v>0</v>
      </c>
      <c r="K14" s="47"/>
      <c r="L14" s="2" t="str">
        <f>B14</f>
        <v>CT MANACOR</v>
      </c>
      <c r="M14" s="14"/>
      <c r="N14" s="95" t="str">
        <f>B17</f>
        <v>DESCANSA</v>
      </c>
      <c r="O14" s="4"/>
      <c r="P14" s="4"/>
      <c r="R14" s="2" t="str">
        <f>B14</f>
        <v>CT MANACOR</v>
      </c>
      <c r="S14" s="14" t="s">
        <v>6</v>
      </c>
      <c r="T14" s="29" t="str">
        <f>B15</f>
        <v>SPORTING TC</v>
      </c>
      <c r="U14" s="28"/>
      <c r="V14" s="28"/>
      <c r="W14" s="23"/>
    </row>
    <row r="15" spans="1:23" s="7" customFormat="1" ht="17.100000000000001" customHeight="1">
      <c r="A15" s="54">
        <v>2</v>
      </c>
      <c r="B15" s="55" t="s">
        <v>44</v>
      </c>
      <c r="C15" s="114">
        <v>3</v>
      </c>
      <c r="D15" s="92">
        <v>39972</v>
      </c>
      <c r="E15" s="15">
        <f>COUNT(O15,P18,V14)</f>
        <v>0</v>
      </c>
      <c r="F15" s="15">
        <f>IF(O15&gt;P15,1,0)+IF(P18&gt;O18,1,0)+IF(V14&gt;U14,1,0)</f>
        <v>0</v>
      </c>
      <c r="G15" s="15">
        <f>IF(O15&lt;P15,1,0)+IF(P18&lt;O18,1,0)+IF(V14&lt;U14,1,0)</f>
        <v>0</v>
      </c>
      <c r="H15" s="15">
        <f>VALUE(O15+P18+V14)</f>
        <v>0</v>
      </c>
      <c r="I15" s="15">
        <f>VALUE(P15+O18+U14)</f>
        <v>0</v>
      </c>
      <c r="J15" s="16">
        <f>AVERAGE(H15-I15)</f>
        <v>0</v>
      </c>
      <c r="K15" s="47"/>
      <c r="L15" s="2" t="str">
        <f>B15</f>
        <v>SPORTING TC</v>
      </c>
      <c r="M15" s="14" t="s">
        <v>6</v>
      </c>
      <c r="N15" s="3" t="str">
        <f>B16</f>
        <v>CT LA SALLE "B"</v>
      </c>
      <c r="O15" s="4"/>
      <c r="P15" s="4"/>
      <c r="R15" s="3" t="str">
        <f>B16</f>
        <v>CT LA SALLE "B"</v>
      </c>
      <c r="S15" s="14"/>
      <c r="T15" s="96" t="str">
        <f>B17</f>
        <v>DESCANSA</v>
      </c>
      <c r="U15" s="28"/>
      <c r="V15" s="28"/>
      <c r="W15" s="23"/>
    </row>
    <row r="16" spans="1:23" s="7" customFormat="1" ht="17.100000000000001" customHeight="1" thickBot="1">
      <c r="A16" s="56">
        <v>3</v>
      </c>
      <c r="B16" s="57" t="s">
        <v>30</v>
      </c>
      <c r="C16" s="115"/>
      <c r="D16" s="93"/>
      <c r="E16" s="18">
        <f>COUNT(P15,O17,U15)</f>
        <v>0</v>
      </c>
      <c r="F16" s="106">
        <f>IF(O17&gt;P17,1,0)+IF(P15&gt;O15,1,0)+IF(U15&gt;V15,1,0)</f>
        <v>0</v>
      </c>
      <c r="G16" s="106">
        <f>IF(O17&lt;P17,1,0)+IF(P15&lt;O15,1,0)+IF(U15&lt;V15,1,0)</f>
        <v>0</v>
      </c>
      <c r="H16" s="106">
        <f>VALUE(P15+O17+U15)</f>
        <v>0</v>
      </c>
      <c r="I16" s="106">
        <f>VALUE(O15+P17+V15)</f>
        <v>0</v>
      </c>
      <c r="J16" s="107">
        <f>AVERAGE(H16-I16)</f>
        <v>0</v>
      </c>
      <c r="K16" s="23"/>
      <c r="L16" s="64" t="s">
        <v>68</v>
      </c>
      <c r="M16" s="65"/>
      <c r="N16" s="5"/>
      <c r="O16" s="36"/>
      <c r="P16" s="23"/>
      <c r="Q16" s="23"/>
      <c r="R16" s="23"/>
      <c r="S16" s="23"/>
      <c r="T16" s="23"/>
      <c r="U16" s="23"/>
      <c r="V16" s="23"/>
      <c r="W16" s="23"/>
    </row>
    <row r="17" spans="1:23" s="7" customFormat="1" ht="17.100000000000001" customHeight="1">
      <c r="A17" s="79"/>
      <c r="B17" s="125" t="s">
        <v>12</v>
      </c>
      <c r="C17" s="112"/>
      <c r="D17" s="81"/>
      <c r="E17" s="81">
        <f>COUNT(P14,O18,V15)</f>
        <v>0</v>
      </c>
      <c r="F17" s="81">
        <f>IF(P14&gt;O14,1,0)+IF(O18&gt;P18,1,0)+IF(V15&gt;U15,1,0)</f>
        <v>0</v>
      </c>
      <c r="G17" s="81">
        <f>IF(P14&lt;O14,1,0)+IF(O18&lt;P18,1,0)+IF(V15&lt;U15,1,0)</f>
        <v>0</v>
      </c>
      <c r="H17" s="81">
        <f>VALUE(P14+O18+V15)</f>
        <v>0</v>
      </c>
      <c r="I17" s="81">
        <f>VALUE(O14+P18+U15)</f>
        <v>0</v>
      </c>
      <c r="J17" s="81">
        <f>AVERAGE(H17-I17)</f>
        <v>0</v>
      </c>
      <c r="K17" s="23"/>
      <c r="L17" s="3" t="str">
        <f>B16</f>
        <v>CT LA SALLE "B"</v>
      </c>
      <c r="M17" s="14" t="s">
        <v>6</v>
      </c>
      <c r="N17" s="3" t="str">
        <f>B14</f>
        <v>CT MANACOR</v>
      </c>
      <c r="O17" s="28"/>
      <c r="P17" s="28"/>
      <c r="Q17" s="23"/>
      <c r="R17" s="23"/>
      <c r="S17" s="23"/>
      <c r="T17" s="23"/>
      <c r="U17" s="23"/>
      <c r="V17" s="23"/>
      <c r="W17" s="23"/>
    </row>
    <row r="18" spans="1:23" s="7" customFormat="1" ht="17.100000000000001" customHeight="1">
      <c r="A18" s="23"/>
      <c r="B18" s="23"/>
      <c r="C18" s="23"/>
      <c r="D18" s="23"/>
      <c r="E18" s="23"/>
      <c r="F18" s="23"/>
      <c r="G18" s="23"/>
      <c r="H18" s="23"/>
      <c r="I18" s="23"/>
      <c r="J18" s="23"/>
      <c r="K18" s="23"/>
      <c r="L18" s="95" t="str">
        <f>B17</f>
        <v>DESCANSA</v>
      </c>
      <c r="M18" s="14"/>
      <c r="N18" s="3" t="str">
        <f>B15</f>
        <v>SPORTING TC</v>
      </c>
      <c r="O18" s="28"/>
      <c r="P18" s="28"/>
      <c r="Q18" s="23"/>
      <c r="R18" s="23"/>
      <c r="S18" s="23"/>
      <c r="T18" s="23"/>
      <c r="U18" s="23"/>
      <c r="V18" s="23"/>
      <c r="W18" s="23"/>
    </row>
    <row r="19" spans="1:23" s="23" customFormat="1" ht="17.100000000000001" customHeight="1">
      <c r="A19" s="79"/>
      <c r="B19" s="80" t="s">
        <v>12</v>
      </c>
      <c r="C19" s="80"/>
      <c r="D19" s="80"/>
      <c r="E19" s="81"/>
      <c r="F19" s="81"/>
      <c r="G19" s="81"/>
      <c r="H19" s="81"/>
      <c r="I19" s="81"/>
      <c r="J19" s="81"/>
      <c r="L19" s="82"/>
      <c r="M19" s="82"/>
      <c r="N19" s="82"/>
      <c r="O19" s="83"/>
      <c r="P19" s="83"/>
      <c r="Q19" s="84"/>
      <c r="R19" s="82"/>
      <c r="S19" s="82"/>
      <c r="T19" s="85"/>
      <c r="U19" s="83"/>
      <c r="V19" s="83"/>
    </row>
    <row r="20" spans="1:23" s="7" customFormat="1" ht="17.100000000000001" customHeight="1">
      <c r="A20" s="23"/>
      <c r="B20" s="23"/>
      <c r="C20" s="23"/>
      <c r="D20" s="23"/>
      <c r="E20" s="23"/>
      <c r="F20" s="23"/>
      <c r="G20" s="23"/>
      <c r="H20" s="23"/>
      <c r="I20" s="23"/>
      <c r="J20" s="23"/>
      <c r="K20" s="23"/>
      <c r="L20" s="82"/>
      <c r="M20" s="82"/>
      <c r="N20" s="82"/>
      <c r="O20" s="83"/>
      <c r="P20" s="83"/>
      <c r="Q20" s="84"/>
      <c r="R20" s="84"/>
      <c r="S20" s="84"/>
      <c r="T20" s="84"/>
      <c r="U20" s="84"/>
      <c r="V20" s="84"/>
      <c r="W20" s="23"/>
    </row>
    <row r="21" spans="1:23" ht="17.100000000000001" customHeight="1">
      <c r="A21" s="23"/>
      <c r="B21" s="23"/>
      <c r="C21" s="23"/>
      <c r="D21" s="23"/>
      <c r="E21" s="23"/>
      <c r="F21" s="23"/>
      <c r="G21" s="23"/>
      <c r="H21" s="23"/>
      <c r="I21" s="23"/>
      <c r="J21" s="23"/>
      <c r="K21" s="23"/>
      <c r="L21" s="23"/>
      <c r="M21" s="23"/>
      <c r="N21" s="23"/>
      <c r="O21" s="23"/>
      <c r="P21" s="23"/>
      <c r="Q21" s="23"/>
      <c r="R21" s="23"/>
      <c r="S21" s="23"/>
      <c r="T21" s="23"/>
      <c r="U21" s="23"/>
      <c r="V21" s="23"/>
      <c r="W21" s="9"/>
    </row>
    <row r="22" spans="1:23" ht="17.100000000000001" customHeight="1" thickBot="1">
      <c r="A22" s="23"/>
      <c r="B22" s="23"/>
      <c r="C22" s="23"/>
      <c r="D22" s="23"/>
      <c r="E22" s="23"/>
      <c r="F22" s="23"/>
      <c r="G22" s="23"/>
      <c r="H22" s="23"/>
      <c r="I22" s="23"/>
      <c r="J22" s="23"/>
      <c r="K22" s="23"/>
      <c r="L22" s="23"/>
      <c r="M22" s="23"/>
      <c r="N22" s="23"/>
      <c r="O22" s="23"/>
      <c r="P22" s="23"/>
      <c r="Q22" s="23"/>
      <c r="R22" s="23"/>
      <c r="S22" s="23"/>
      <c r="T22" s="23"/>
      <c r="U22" s="23"/>
      <c r="V22" s="23"/>
      <c r="W22" s="9"/>
    </row>
    <row r="23" spans="1:23" s="7" customFormat="1" ht="17.100000000000001" customHeight="1" thickBot="1">
      <c r="A23" s="10"/>
      <c r="B23" s="1" t="s">
        <v>8</v>
      </c>
      <c r="C23" s="1" t="s">
        <v>50</v>
      </c>
      <c r="D23" s="1" t="s">
        <v>29</v>
      </c>
      <c r="E23" s="58" t="s">
        <v>2</v>
      </c>
      <c r="F23" s="59" t="s">
        <v>0</v>
      </c>
      <c r="G23" s="60" t="s">
        <v>1</v>
      </c>
      <c r="H23" s="60" t="s">
        <v>3</v>
      </c>
      <c r="I23" s="61" t="s">
        <v>4</v>
      </c>
      <c r="J23" s="62" t="s">
        <v>5</v>
      </c>
      <c r="K23" s="23"/>
      <c r="L23" s="64" t="s">
        <v>67</v>
      </c>
      <c r="M23" s="65"/>
      <c r="N23" s="5"/>
      <c r="O23" s="36"/>
      <c r="P23" s="23"/>
      <c r="Q23" s="23"/>
      <c r="R23" s="64" t="s">
        <v>69</v>
      </c>
      <c r="S23" s="65"/>
      <c r="T23" s="5"/>
      <c r="U23" s="36"/>
      <c r="V23" s="23"/>
      <c r="W23" s="23"/>
    </row>
    <row r="24" spans="1:23" s="7" customFormat="1" ht="17.100000000000001" customHeight="1">
      <c r="A24" s="52">
        <v>1</v>
      </c>
      <c r="B24" s="53" t="s">
        <v>58</v>
      </c>
      <c r="C24" s="113">
        <v>2</v>
      </c>
      <c r="D24" s="91">
        <v>38097</v>
      </c>
      <c r="E24" s="11">
        <f>COUNT(O24,P27,U24)</f>
        <v>0</v>
      </c>
      <c r="F24" s="12">
        <f>IF(O24&gt;P24,1,0)+IF(P27&gt;O27,1,0)+IF(U24&gt;V24,1,0)</f>
        <v>0</v>
      </c>
      <c r="G24" s="12">
        <f>IF(O24&lt;P24,1,0)+IF(P27&lt;O27,1,0)+IF(U24&lt;V24,1,0)</f>
        <v>0</v>
      </c>
      <c r="H24" s="12">
        <f>VALUE(O24+P27+U24)</f>
        <v>0</v>
      </c>
      <c r="I24" s="12">
        <f>VALUE(P24+O27+V24)</f>
        <v>0</v>
      </c>
      <c r="J24" s="13">
        <f>AVERAGE(H24-I24)</f>
        <v>0</v>
      </c>
      <c r="K24" s="47"/>
      <c r="L24" s="2" t="str">
        <f>B24</f>
        <v>CT POLLENTIA "B"</v>
      </c>
      <c r="M24" s="14" t="s">
        <v>6</v>
      </c>
      <c r="N24" s="3" t="str">
        <f>B27</f>
        <v>CT LLUCMAJOR</v>
      </c>
      <c r="O24" s="4"/>
      <c r="P24" s="4"/>
      <c r="R24" s="2" t="str">
        <f>B24</f>
        <v>CT POLLENTIA "B"</v>
      </c>
      <c r="S24" s="14" t="s">
        <v>6</v>
      </c>
      <c r="T24" s="29" t="str">
        <f>B25</f>
        <v>CT FELANITX</v>
      </c>
      <c r="U24" s="28"/>
      <c r="V24" s="28"/>
      <c r="W24" s="23"/>
    </row>
    <row r="25" spans="1:23" s="7" customFormat="1" ht="17.100000000000001" customHeight="1">
      <c r="A25" s="54">
        <v>2</v>
      </c>
      <c r="B25" s="55" t="s">
        <v>16</v>
      </c>
      <c r="C25" s="114">
        <v>4</v>
      </c>
      <c r="D25" s="92">
        <v>42447</v>
      </c>
      <c r="E25" s="15">
        <f>COUNT(O25,P28,V24)</f>
        <v>0</v>
      </c>
      <c r="F25" s="15">
        <f>IF(O25&gt;P25,1,0)+IF(P28&gt;O28,1,0)+IF(V24&gt;U24,1,0)</f>
        <v>0</v>
      </c>
      <c r="G25" s="15">
        <f>IF(O25&lt;P25,1,0)+IF(P28&lt;O28,1,0)+IF(V24&lt;U24,1,0)</f>
        <v>0</v>
      </c>
      <c r="H25" s="15">
        <f>VALUE(O25+P28+V24)</f>
        <v>0</v>
      </c>
      <c r="I25" s="15">
        <f>VALUE(P25+O28+U24)</f>
        <v>0</v>
      </c>
      <c r="J25" s="16">
        <f>AVERAGE(H25-I25)</f>
        <v>0</v>
      </c>
      <c r="K25" s="47"/>
      <c r="L25" s="2" t="str">
        <f>B25</f>
        <v>CT FELANITX</v>
      </c>
      <c r="M25" s="14" t="s">
        <v>6</v>
      </c>
      <c r="N25" s="3" t="str">
        <f>B26</f>
        <v>VILAS TA</v>
      </c>
      <c r="O25" s="4"/>
      <c r="P25" s="4"/>
      <c r="R25" s="3" t="str">
        <f>B26</f>
        <v>VILAS TA</v>
      </c>
      <c r="S25" s="14" t="s">
        <v>6</v>
      </c>
      <c r="T25" s="29" t="str">
        <f>B27</f>
        <v>CT LLUCMAJOR</v>
      </c>
      <c r="U25" s="28"/>
      <c r="V25" s="28"/>
      <c r="W25" s="23"/>
    </row>
    <row r="26" spans="1:23" s="7" customFormat="1" ht="17.100000000000001" customHeight="1">
      <c r="A26" s="54">
        <v>3</v>
      </c>
      <c r="B26" s="55" t="s">
        <v>59</v>
      </c>
      <c r="C26" s="114"/>
      <c r="D26" s="92"/>
      <c r="E26" s="15">
        <f>COUNT(P25,O27,U25)</f>
        <v>0</v>
      </c>
      <c r="F26" s="21">
        <f>IF(O27&gt;P27,1,0)+IF(P25&gt;O25,1,0)+IF(U25&gt;V25,1,0)</f>
        <v>0</v>
      </c>
      <c r="G26" s="21">
        <f>IF(O27&lt;P27,1,0)+IF(P25&lt;O25,1,0)+IF(U25&lt;V25,1,0)</f>
        <v>0</v>
      </c>
      <c r="H26" s="21">
        <f>VALUE(P25+O27+U25)</f>
        <v>0</v>
      </c>
      <c r="I26" s="21">
        <f>VALUE(O25+P27+V25)</f>
        <v>0</v>
      </c>
      <c r="J26" s="22">
        <f>AVERAGE(H26-I26)</f>
        <v>0</v>
      </c>
      <c r="K26" s="23"/>
      <c r="L26" s="64" t="s">
        <v>68</v>
      </c>
      <c r="M26" s="65"/>
      <c r="N26" s="5"/>
      <c r="O26" s="36"/>
      <c r="P26" s="23"/>
      <c r="Q26" s="23"/>
      <c r="R26" s="23"/>
      <c r="S26" s="23"/>
      <c r="T26" s="23"/>
      <c r="U26" s="23"/>
      <c r="V26" s="23"/>
      <c r="W26" s="23"/>
    </row>
    <row r="27" spans="1:23" s="7" customFormat="1" ht="17.100000000000001" customHeight="1" thickBot="1">
      <c r="A27" s="56">
        <v>4</v>
      </c>
      <c r="B27" s="57" t="s">
        <v>66</v>
      </c>
      <c r="C27" s="115"/>
      <c r="D27" s="93"/>
      <c r="E27" s="18">
        <f>COUNT(P24,O28,V25)</f>
        <v>0</v>
      </c>
      <c r="F27" s="18">
        <f>IF(P24&gt;O24,1,0)+IF(O28&gt;P28,1,0)+IF(V25&gt;U25,1,0)</f>
        <v>0</v>
      </c>
      <c r="G27" s="18">
        <f>IF(P24&lt;O24,1,0)+IF(O28&lt;P28,1,0)+IF(V25&lt;U25,1,0)</f>
        <v>0</v>
      </c>
      <c r="H27" s="18">
        <f>VALUE(P24+O28+V25)</f>
        <v>0</v>
      </c>
      <c r="I27" s="18">
        <f>VALUE(O24+P28+U25)</f>
        <v>0</v>
      </c>
      <c r="J27" s="19">
        <f>AVERAGE(H27-I27)</f>
        <v>0</v>
      </c>
      <c r="K27" s="23"/>
      <c r="L27" s="3" t="str">
        <f>B26</f>
        <v>VILAS TA</v>
      </c>
      <c r="M27" s="14" t="s">
        <v>6</v>
      </c>
      <c r="N27" s="3" t="str">
        <f>B24</f>
        <v>CT POLLENTIA "B"</v>
      </c>
      <c r="O27" s="28"/>
      <c r="P27" s="28"/>
      <c r="Q27" s="23"/>
      <c r="R27" s="23"/>
      <c r="S27" s="23"/>
      <c r="T27" s="23"/>
      <c r="U27" s="23"/>
      <c r="V27" s="23"/>
      <c r="W27" s="23"/>
    </row>
    <row r="28" spans="1:23" s="7" customFormat="1" ht="17.100000000000001" customHeight="1">
      <c r="A28" s="23"/>
      <c r="B28" s="23"/>
      <c r="C28" s="23"/>
      <c r="D28" s="23"/>
      <c r="E28" s="23"/>
      <c r="F28" s="23"/>
      <c r="G28" s="23"/>
      <c r="H28" s="23"/>
      <c r="I28" s="23"/>
      <c r="J28" s="23"/>
      <c r="K28" s="23"/>
      <c r="L28" s="3" t="str">
        <f>B27</f>
        <v>CT LLUCMAJOR</v>
      </c>
      <c r="M28" s="14" t="s">
        <v>6</v>
      </c>
      <c r="N28" s="3" t="str">
        <f>B25</f>
        <v>CT FELANITX</v>
      </c>
      <c r="O28" s="28"/>
      <c r="P28" s="28"/>
      <c r="Q28" s="23"/>
      <c r="R28" s="23"/>
      <c r="S28" s="23"/>
      <c r="T28" s="23"/>
      <c r="U28" s="23"/>
      <c r="V28" s="23"/>
      <c r="W28" s="23"/>
    </row>
    <row r="29" spans="1:23" s="7" customFormat="1" ht="14.1" customHeight="1">
      <c r="A29" s="23"/>
      <c r="B29" s="23"/>
      <c r="C29" s="23"/>
      <c r="D29" s="23"/>
      <c r="E29" s="23"/>
      <c r="F29" s="23"/>
      <c r="G29" s="23"/>
      <c r="H29" s="23"/>
      <c r="I29" s="23"/>
      <c r="J29" s="23"/>
      <c r="K29" s="23"/>
      <c r="L29" s="77"/>
      <c r="M29" s="20"/>
      <c r="N29" s="20"/>
      <c r="O29" s="37"/>
      <c r="P29" s="37"/>
      <c r="Q29" s="23"/>
      <c r="R29" s="23"/>
      <c r="S29" s="23"/>
      <c r="T29" s="23"/>
      <c r="U29" s="23"/>
      <c r="V29" s="23"/>
      <c r="W29" s="23"/>
    </row>
    <row r="30" spans="1:23" s="7" customFormat="1" ht="14.1" customHeight="1">
      <c r="A30" s="23"/>
      <c r="B30" s="23"/>
      <c r="C30" s="23"/>
      <c r="D30" s="23"/>
      <c r="E30" s="23"/>
      <c r="F30" s="23"/>
      <c r="G30" s="23"/>
      <c r="H30" s="23"/>
      <c r="I30" s="23"/>
      <c r="J30" s="23"/>
      <c r="K30" s="23"/>
      <c r="L30" s="77"/>
      <c r="M30" s="20"/>
      <c r="N30" s="20"/>
      <c r="O30" s="37"/>
      <c r="P30" s="37"/>
      <c r="Q30" s="23"/>
      <c r="R30" s="23"/>
      <c r="S30" s="23"/>
      <c r="T30" s="23"/>
      <c r="U30" s="23"/>
      <c r="V30" s="23"/>
      <c r="W30" s="23"/>
    </row>
    <row r="31" spans="1:23" ht="21" customHeight="1">
      <c r="B31" s="51" t="s">
        <v>19</v>
      </c>
      <c r="C31" s="51"/>
      <c r="D31" s="88" t="s">
        <v>32</v>
      </c>
      <c r="I31" s="9"/>
      <c r="J31" s="9"/>
      <c r="K31" s="89"/>
      <c r="L31" s="89"/>
      <c r="M31" s="89"/>
      <c r="N31" s="89"/>
      <c r="O31" s="89"/>
      <c r="P31" s="89"/>
      <c r="Q31" s="89"/>
      <c r="R31" s="89"/>
      <c r="S31" s="89"/>
      <c r="T31" s="89"/>
      <c r="U31" s="89"/>
      <c r="V31" s="9"/>
    </row>
    <row r="32" spans="1:23" ht="12" customHeight="1">
      <c r="A32" s="9"/>
      <c r="B32" s="9"/>
      <c r="C32" s="9"/>
      <c r="D32" s="9"/>
      <c r="E32" s="9"/>
      <c r="F32" s="9"/>
      <c r="G32" s="9"/>
      <c r="H32" s="9"/>
      <c r="I32" s="9"/>
      <c r="J32" s="9"/>
      <c r="K32" s="89"/>
      <c r="L32" s="89"/>
      <c r="M32" s="89"/>
      <c r="N32" s="89"/>
      <c r="O32" s="89"/>
      <c r="P32" s="89"/>
      <c r="Q32" s="89"/>
      <c r="R32" s="89"/>
      <c r="S32" s="89"/>
      <c r="T32" s="89"/>
      <c r="U32" s="89"/>
    </row>
    <row r="33" spans="1:22" ht="17.25" customHeight="1">
      <c r="A33" s="9"/>
      <c r="B33" s="66" t="s">
        <v>23</v>
      </c>
      <c r="C33" s="9"/>
      <c r="D33" s="9"/>
      <c r="E33" s="9"/>
      <c r="F33" s="9"/>
      <c r="G33" s="9"/>
      <c r="H33" s="9"/>
      <c r="I33" s="9"/>
      <c r="J33" s="89"/>
      <c r="K33" s="89"/>
      <c r="L33" s="89"/>
      <c r="M33" s="89"/>
      <c r="N33" s="89"/>
      <c r="O33" s="89"/>
      <c r="P33" s="89"/>
      <c r="Q33" s="89"/>
      <c r="R33" s="89"/>
      <c r="S33" s="89"/>
      <c r="T33" s="89"/>
    </row>
    <row r="34" spans="1:22" ht="12" customHeight="1">
      <c r="A34" s="9"/>
      <c r="B34" s="67"/>
      <c r="C34" s="9"/>
      <c r="D34" s="9"/>
      <c r="E34" s="9"/>
      <c r="F34" s="9"/>
      <c r="G34" s="9"/>
      <c r="H34" s="9"/>
      <c r="I34" s="9"/>
      <c r="J34" s="9"/>
      <c r="K34" s="9"/>
      <c r="L34" s="9"/>
      <c r="M34" s="9"/>
      <c r="N34" s="9"/>
      <c r="O34" s="9"/>
      <c r="P34" s="9"/>
      <c r="Q34" s="9"/>
      <c r="R34" s="9"/>
      <c r="S34" s="9"/>
      <c r="T34" s="9"/>
      <c r="U34" s="9"/>
    </row>
    <row r="35" spans="1:22" ht="12" customHeight="1">
      <c r="A35" s="9"/>
      <c r="B35" s="68"/>
      <c r="C35" s="9"/>
      <c r="D35" s="9"/>
      <c r="E35" s="9"/>
      <c r="F35" s="9"/>
      <c r="G35" s="9"/>
      <c r="H35" s="9"/>
      <c r="I35" s="9"/>
      <c r="J35" s="9"/>
      <c r="K35" s="9"/>
      <c r="L35" s="9"/>
      <c r="M35" s="9"/>
      <c r="N35" s="9"/>
      <c r="O35" s="9"/>
      <c r="P35" s="9"/>
      <c r="Q35" s="9"/>
      <c r="R35" s="9"/>
      <c r="S35" s="9"/>
      <c r="T35" s="9"/>
      <c r="U35" s="9"/>
    </row>
    <row r="36" spans="1:22" ht="12" customHeight="1">
      <c r="A36" s="9"/>
      <c r="B36" s="68"/>
      <c r="C36" s="130" t="s">
        <v>71</v>
      </c>
      <c r="D36" s="130"/>
      <c r="E36" s="130"/>
      <c r="F36" s="69"/>
      <c r="G36" s="9"/>
      <c r="H36" s="9"/>
      <c r="I36" s="9"/>
      <c r="J36" s="9"/>
      <c r="K36" s="9"/>
      <c r="L36" s="9"/>
      <c r="M36" s="9"/>
      <c r="N36" s="9"/>
      <c r="O36" s="9"/>
      <c r="P36" s="9"/>
      <c r="Q36" s="9"/>
      <c r="R36" s="9"/>
      <c r="S36" s="9"/>
      <c r="T36" s="9"/>
    </row>
    <row r="37" spans="1:22" ht="12" customHeight="1">
      <c r="A37" s="9"/>
      <c r="B37" s="70" t="s">
        <v>22</v>
      </c>
      <c r="C37" s="40"/>
      <c r="D37" s="40"/>
      <c r="E37" s="40"/>
      <c r="F37" s="41"/>
      <c r="G37" s="9"/>
      <c r="H37" s="9"/>
      <c r="I37" s="9"/>
      <c r="J37" s="9"/>
      <c r="K37" s="9"/>
      <c r="L37" s="9"/>
      <c r="M37" s="9"/>
      <c r="N37" s="9"/>
      <c r="O37" s="9"/>
      <c r="P37" s="9"/>
      <c r="Q37" s="9"/>
      <c r="R37" s="9"/>
      <c r="S37" s="9"/>
      <c r="T37" s="9"/>
    </row>
    <row r="38" spans="1:22" ht="12" customHeight="1">
      <c r="A38" s="9"/>
      <c r="B38" s="71"/>
      <c r="C38" s="40"/>
      <c r="D38" s="40"/>
      <c r="E38" s="40"/>
      <c r="F38" s="41"/>
      <c r="G38" s="9"/>
      <c r="H38" s="9"/>
      <c r="I38" s="9"/>
      <c r="J38" s="9"/>
      <c r="K38" s="9"/>
      <c r="L38" s="9"/>
      <c r="M38" s="9"/>
      <c r="N38" s="9"/>
      <c r="O38" s="9"/>
      <c r="P38" s="9"/>
      <c r="Q38" s="9"/>
      <c r="R38" s="9"/>
      <c r="S38" s="9"/>
      <c r="T38" s="9"/>
    </row>
    <row r="39" spans="1:22" ht="12" customHeight="1">
      <c r="A39" s="9"/>
      <c r="B39" s="71"/>
      <c r="C39" s="40"/>
      <c r="D39" s="40"/>
      <c r="E39" s="40"/>
      <c r="F39" s="41"/>
      <c r="G39" s="9"/>
      <c r="H39" s="9"/>
      <c r="I39" s="72"/>
      <c r="J39" s="9"/>
      <c r="K39" s="9"/>
      <c r="L39" s="9"/>
      <c r="M39" s="9"/>
      <c r="N39" s="9"/>
      <c r="O39" s="9"/>
      <c r="P39" s="9"/>
      <c r="Q39" s="9"/>
      <c r="R39" s="9"/>
      <c r="S39" s="9"/>
      <c r="T39" s="9"/>
    </row>
    <row r="40" spans="1:22" ht="13.5" customHeight="1">
      <c r="A40" s="9"/>
      <c r="B40" s="71"/>
      <c r="C40" s="40"/>
      <c r="D40" s="40"/>
      <c r="E40" s="40"/>
      <c r="F40" s="41"/>
      <c r="G40" s="130" t="s">
        <v>70</v>
      </c>
      <c r="H40" s="130"/>
      <c r="I40" s="130"/>
      <c r="J40" s="9"/>
      <c r="K40" s="9"/>
      <c r="L40" s="9"/>
      <c r="M40" s="9"/>
      <c r="N40" s="9"/>
      <c r="O40" s="9"/>
      <c r="P40" s="9"/>
      <c r="Q40" s="9"/>
      <c r="R40" s="9"/>
      <c r="S40" s="9"/>
      <c r="T40" s="9"/>
    </row>
    <row r="41" spans="1:22" ht="12" customHeight="1">
      <c r="A41" s="9"/>
      <c r="B41" s="66" t="s">
        <v>25</v>
      </c>
      <c r="C41" s="40"/>
      <c r="D41" s="40"/>
      <c r="E41" s="40"/>
      <c r="F41" s="41"/>
      <c r="G41" s="9"/>
      <c r="H41" s="9"/>
      <c r="I41" s="9"/>
      <c r="J41" s="9"/>
      <c r="K41" s="9"/>
      <c r="L41" s="9"/>
      <c r="M41" s="9"/>
      <c r="N41" s="9"/>
      <c r="O41" s="9"/>
      <c r="P41" s="9"/>
      <c r="Q41" s="9"/>
      <c r="R41" s="9"/>
      <c r="S41" s="9"/>
      <c r="T41" s="9"/>
    </row>
    <row r="42" spans="1:22" ht="12" customHeight="1">
      <c r="A42" s="9"/>
      <c r="B42" s="67"/>
      <c r="C42" s="40"/>
      <c r="D42" s="40"/>
      <c r="E42" s="40"/>
      <c r="F42" s="41"/>
      <c r="G42" s="9"/>
      <c r="H42" s="9"/>
      <c r="I42" s="9"/>
      <c r="J42" s="9"/>
      <c r="K42" s="9"/>
      <c r="L42" s="9"/>
      <c r="M42" s="9"/>
      <c r="N42" s="9"/>
      <c r="O42" s="9"/>
      <c r="P42" s="9"/>
      <c r="Q42" s="9"/>
      <c r="R42" s="9"/>
      <c r="S42" s="9"/>
      <c r="T42" s="9"/>
    </row>
    <row r="43" spans="1:22" ht="12" customHeight="1">
      <c r="A43" s="9"/>
      <c r="B43" s="68"/>
      <c r="C43" s="72"/>
      <c r="D43" s="72"/>
      <c r="E43" s="72"/>
      <c r="F43" s="73"/>
      <c r="G43" s="9"/>
      <c r="H43" s="9"/>
      <c r="I43" s="9"/>
      <c r="J43" s="9"/>
      <c r="K43" s="9"/>
      <c r="L43" s="9"/>
      <c r="M43" s="9"/>
      <c r="N43" s="9"/>
      <c r="O43" s="9"/>
      <c r="P43" s="9"/>
      <c r="Q43" s="9"/>
      <c r="R43" s="9"/>
      <c r="S43" s="9"/>
      <c r="T43" s="9"/>
    </row>
    <row r="44" spans="1:22" ht="12" customHeight="1">
      <c r="A44" s="9"/>
      <c r="B44" s="68"/>
      <c r="C44" s="130" t="s">
        <v>71</v>
      </c>
      <c r="D44" s="130"/>
      <c r="E44" s="130"/>
      <c r="F44" s="9"/>
      <c r="G44" s="9"/>
      <c r="H44" s="9"/>
      <c r="I44" s="9"/>
      <c r="J44" s="9"/>
      <c r="K44" s="9"/>
      <c r="L44" s="9"/>
      <c r="M44" s="9"/>
      <c r="N44" s="9"/>
      <c r="O44" s="9"/>
      <c r="P44" s="9"/>
      <c r="Q44" s="9"/>
      <c r="R44" s="9"/>
      <c r="S44" s="9"/>
      <c r="T44" s="9"/>
      <c r="U44" s="9"/>
    </row>
    <row r="45" spans="1:22" ht="12" customHeight="1">
      <c r="A45" s="9"/>
      <c r="B45" s="70" t="s">
        <v>24</v>
      </c>
      <c r="C45" s="9"/>
      <c r="D45" s="9"/>
      <c r="E45" s="9"/>
      <c r="F45" s="9"/>
      <c r="G45" s="9"/>
      <c r="H45" s="9"/>
      <c r="I45" s="9"/>
      <c r="J45" s="9"/>
      <c r="K45" s="9"/>
      <c r="L45" s="9"/>
      <c r="M45" s="9"/>
      <c r="N45" s="9"/>
      <c r="O45" s="9"/>
      <c r="P45" s="9"/>
      <c r="Q45" s="9"/>
      <c r="R45" s="9"/>
      <c r="S45" s="9"/>
      <c r="T45" s="9"/>
      <c r="U45" s="9"/>
    </row>
    <row r="46" spans="1:22">
      <c r="A46" s="9"/>
      <c r="B46" s="9"/>
      <c r="C46" s="9"/>
      <c r="D46" s="9"/>
      <c r="E46" s="9"/>
      <c r="F46" s="9"/>
      <c r="G46" s="9"/>
      <c r="H46" s="9"/>
      <c r="I46" s="9"/>
      <c r="J46" s="9"/>
      <c r="K46" s="23"/>
      <c r="L46" s="23"/>
      <c r="M46" s="23"/>
      <c r="N46" s="23"/>
      <c r="O46" s="23"/>
      <c r="P46" s="23"/>
      <c r="Q46" s="23"/>
      <c r="R46" s="23"/>
      <c r="S46" s="23"/>
      <c r="T46" s="23"/>
      <c r="U46" s="23"/>
      <c r="V46" s="9"/>
    </row>
  </sheetData>
  <mergeCells count="3">
    <mergeCell ref="C44:E44"/>
    <mergeCell ref="C36:E36"/>
    <mergeCell ref="G40:I4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V30"/>
  <sheetViews>
    <sheetView workbookViewId="0">
      <selection activeCell="M29" sqref="M29"/>
    </sheetView>
  </sheetViews>
  <sheetFormatPr baseColWidth="10" defaultRowHeight="15"/>
  <cols>
    <col min="1" max="1" width="3.7109375" customWidth="1"/>
    <col min="2" max="2" width="23"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40</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20</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28</v>
      </c>
      <c r="C5" s="27"/>
      <c r="D5" s="9"/>
      <c r="E5" s="9"/>
      <c r="F5" s="9"/>
      <c r="G5" s="25"/>
      <c r="H5" s="9"/>
      <c r="I5" s="9"/>
      <c r="J5" s="9"/>
      <c r="K5" s="26"/>
      <c r="L5" s="9"/>
      <c r="M5" s="9"/>
      <c r="N5" s="9"/>
      <c r="O5" s="9"/>
      <c r="P5" s="9"/>
      <c r="Q5" s="9"/>
      <c r="R5" s="9"/>
      <c r="S5" s="9"/>
      <c r="T5" s="9"/>
      <c r="U5" s="9"/>
      <c r="V5" s="9"/>
    </row>
    <row r="6" spans="1:22" ht="12.95" customHeight="1">
      <c r="A6" s="9"/>
      <c r="B6" s="26" t="s">
        <v>33</v>
      </c>
      <c r="C6" s="26"/>
      <c r="D6" s="9"/>
      <c r="E6" s="9"/>
      <c r="F6" s="9"/>
      <c r="G6" s="25"/>
      <c r="H6" s="9"/>
      <c r="I6" s="9"/>
      <c r="J6" s="9"/>
      <c r="K6" s="26"/>
      <c r="L6" s="9"/>
      <c r="M6" s="9"/>
      <c r="N6" s="9"/>
      <c r="O6" s="9"/>
      <c r="P6" s="9"/>
      <c r="Q6" s="9"/>
      <c r="R6" s="9"/>
      <c r="S6" s="9"/>
      <c r="T6" s="9"/>
      <c r="U6" s="9"/>
      <c r="V6" s="9"/>
    </row>
    <row r="7" spans="1:22" ht="12.95" customHeight="1">
      <c r="A7" s="9"/>
      <c r="B7" s="94" t="s">
        <v>34</v>
      </c>
      <c r="C7" s="94"/>
      <c r="D7" s="35"/>
      <c r="E7" s="35"/>
      <c r="F7" s="35"/>
      <c r="G7" s="35"/>
      <c r="H7" s="35"/>
      <c r="I7" s="35"/>
      <c r="J7" s="35"/>
      <c r="K7" s="35"/>
      <c r="L7" s="35"/>
      <c r="M7" s="33"/>
      <c r="N7" s="9"/>
      <c r="O7" s="9"/>
      <c r="P7" s="9"/>
      <c r="Q7" s="9"/>
      <c r="R7" s="9"/>
      <c r="S7" s="9"/>
      <c r="T7" s="9"/>
      <c r="U7" s="9"/>
      <c r="V7" s="9"/>
    </row>
    <row r="8" spans="1:22" ht="12.95" customHeight="1">
      <c r="A8" s="9"/>
      <c r="B8" s="94" t="s">
        <v>14</v>
      </c>
      <c r="C8" s="94"/>
      <c r="D8" s="35"/>
      <c r="E8" s="35"/>
      <c r="F8" s="35"/>
      <c r="G8" s="35"/>
      <c r="H8" s="35"/>
      <c r="I8" s="35"/>
      <c r="J8" s="35"/>
      <c r="K8" s="35"/>
      <c r="L8" s="35"/>
      <c r="M8" s="33"/>
      <c r="N8" s="9"/>
      <c r="O8" s="9"/>
      <c r="P8" s="9"/>
      <c r="Q8" s="9"/>
      <c r="R8" s="9"/>
      <c r="S8" s="9"/>
      <c r="T8" s="9"/>
      <c r="U8" s="9"/>
      <c r="V8" s="9"/>
    </row>
    <row r="9" spans="1:22" ht="12.95" customHeight="1">
      <c r="A9" s="9"/>
      <c r="B9" s="94" t="s">
        <v>35</v>
      </c>
      <c r="C9" s="94"/>
      <c r="D9" s="35"/>
      <c r="E9" s="35"/>
      <c r="F9" s="35"/>
      <c r="G9" s="35"/>
      <c r="H9" s="35"/>
      <c r="I9" s="35"/>
      <c r="J9" s="35"/>
      <c r="K9" s="35"/>
      <c r="L9" s="35"/>
      <c r="M9" s="33"/>
      <c r="N9" s="9"/>
      <c r="O9" s="9"/>
      <c r="P9" s="9"/>
      <c r="Q9" s="9"/>
      <c r="R9" s="9"/>
      <c r="S9" s="9"/>
      <c r="T9" s="9"/>
      <c r="U9" s="9"/>
      <c r="V9" s="9"/>
    </row>
    <row r="10" spans="1:22" ht="12.95" customHeight="1">
      <c r="A10" s="9"/>
      <c r="B10" s="24"/>
      <c r="C10" s="24"/>
      <c r="D10" s="9"/>
      <c r="E10" s="9"/>
      <c r="F10" s="9"/>
      <c r="G10" s="25"/>
      <c r="H10" s="9"/>
      <c r="I10" s="9"/>
      <c r="J10" s="9"/>
      <c r="K10" s="26"/>
      <c r="L10" s="9"/>
      <c r="M10" s="9"/>
      <c r="N10" s="9"/>
      <c r="O10" s="9"/>
      <c r="P10" s="9"/>
      <c r="Q10" s="9"/>
      <c r="R10" s="9"/>
      <c r="S10" s="9"/>
      <c r="T10" s="9"/>
      <c r="U10" s="9"/>
      <c r="V10" s="9"/>
    </row>
    <row r="11" spans="1:22" s="7" customFormat="1" ht="14.1" customHeight="1">
      <c r="A11" s="23"/>
      <c r="B11" s="23"/>
      <c r="C11" s="23"/>
      <c r="D11" s="23"/>
      <c r="E11" s="23"/>
      <c r="F11" s="23"/>
      <c r="G11" s="23"/>
      <c r="H11" s="23"/>
      <c r="I11" s="23"/>
      <c r="J11" s="23"/>
      <c r="K11" s="76"/>
      <c r="L11" s="20"/>
      <c r="M11" s="76"/>
      <c r="N11" s="37"/>
      <c r="O11" s="37"/>
      <c r="P11" s="23"/>
      <c r="Q11" s="23"/>
      <c r="R11" s="23"/>
      <c r="S11" s="23"/>
      <c r="T11" s="23"/>
      <c r="U11" s="23"/>
      <c r="V11" s="23"/>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25" customHeight="1" thickBot="1">
      <c r="A13" s="44"/>
      <c r="B13" s="121" t="s">
        <v>7</v>
      </c>
      <c r="C13" s="121" t="s">
        <v>60</v>
      </c>
      <c r="D13" s="58" t="s">
        <v>2</v>
      </c>
      <c r="E13" s="122" t="s">
        <v>0</v>
      </c>
      <c r="F13" s="123" t="s">
        <v>1</v>
      </c>
      <c r="G13" s="123" t="s">
        <v>3</v>
      </c>
      <c r="H13" s="124" t="s">
        <v>4</v>
      </c>
      <c r="I13" s="102" t="s">
        <v>5</v>
      </c>
      <c r="J13" s="23"/>
      <c r="K13" s="64" t="s">
        <v>76</v>
      </c>
      <c r="L13" s="65"/>
      <c r="M13" s="5"/>
      <c r="N13" s="36"/>
      <c r="O13" s="23"/>
      <c r="P13" s="23"/>
      <c r="Q13" s="64" t="s">
        <v>78</v>
      </c>
      <c r="R13" s="65"/>
      <c r="S13" s="5"/>
      <c r="T13" s="36"/>
      <c r="U13" s="23"/>
      <c r="V13" s="23"/>
    </row>
    <row r="14" spans="1:22" s="7" customFormat="1" ht="17.100000000000001" customHeight="1">
      <c r="A14" s="52">
        <v>1</v>
      </c>
      <c r="B14" s="116" t="s">
        <v>10</v>
      </c>
      <c r="C14" s="117">
        <v>20087</v>
      </c>
      <c r="D14" s="120">
        <f>COUNT(N14,O18,N22,U15,U18)</f>
        <v>0</v>
      </c>
      <c r="E14" s="21">
        <f>IF(N14&gt;O14,1,0)+IF(O18&gt;N18,1,0)+IF(N22&gt;O22,1,0)+IF(U15&gt;T15,1,0)+IF(U18&gt;T18,1,0)</f>
        <v>0</v>
      </c>
      <c r="F14" s="21">
        <f>IF(N14&lt;O14,1,0)+IF(O18&lt;N18,1,0)+IF(N22&lt;O22,1,0)+IF(U15&lt;T15,1,0)+IF(U18&lt;T18,1,0)</f>
        <v>0</v>
      </c>
      <c r="G14" s="21">
        <f>SUM(N14+O18+N22+T15+U18)</f>
        <v>0</v>
      </c>
      <c r="H14" s="21">
        <f>VALUE(O14+N18+O22+U15+T18)</f>
        <v>0</v>
      </c>
      <c r="I14" s="22">
        <f>AVERAGE(G14-H14)</f>
        <v>0</v>
      </c>
      <c r="J14" s="23"/>
      <c r="K14" s="2" t="str">
        <f>B14</f>
        <v>CT LA SALLE</v>
      </c>
      <c r="L14" s="14"/>
      <c r="M14" s="32" t="str">
        <f>B19</f>
        <v>DESCANSA</v>
      </c>
      <c r="N14" s="28"/>
      <c r="O14" s="28"/>
      <c r="P14" s="23"/>
      <c r="Q14" s="2" t="str">
        <f>B17</f>
        <v>SPORTING TC</v>
      </c>
      <c r="R14" s="14" t="s">
        <v>6</v>
      </c>
      <c r="S14" s="2" t="str">
        <f>B18</f>
        <v>CT SOMETIMES "A"</v>
      </c>
      <c r="T14" s="28"/>
      <c r="U14" s="28"/>
      <c r="V14" s="23"/>
    </row>
    <row r="15" spans="1:22" s="7" customFormat="1" ht="17.100000000000001" customHeight="1">
      <c r="A15" s="54">
        <v>2</v>
      </c>
      <c r="B15" s="55" t="s">
        <v>17</v>
      </c>
      <c r="C15" s="118">
        <v>28541</v>
      </c>
      <c r="D15" s="15">
        <f>COUNT(O15,O19,N23,U16,T18)</f>
        <v>0</v>
      </c>
      <c r="E15" s="15">
        <f>IF(N15&lt;O15,1,0)+IF(O19&gt;N19,1,0)+IF(N23&gt;O23,1,0)+IF(U16&gt;T16,1,0)+IF(T18&gt;U18,1,0)</f>
        <v>0</v>
      </c>
      <c r="F15" s="15">
        <f>IF(N15&gt;O15,1,0)+IF(O19&lt;N19,1,0)+IF(N23&lt;O23,1,0)+IF(U16&lt;T16,1,0)+IF(T18&lt;U18,1,0)</f>
        <v>0</v>
      </c>
      <c r="G15" s="15">
        <f>VALUE(O15+O19+N23+U16+T18)</f>
        <v>0</v>
      </c>
      <c r="H15" s="15">
        <f>VALUE(N15+N19+O23+T16+U18)</f>
        <v>0</v>
      </c>
      <c r="I15" s="16">
        <f>AVERAGE(G15-H15)</f>
        <v>0</v>
      </c>
      <c r="J15" s="23"/>
      <c r="K15" s="2" t="str">
        <f>B18</f>
        <v>CT SOMETIMES "A"</v>
      </c>
      <c r="L15" s="14" t="s">
        <v>6</v>
      </c>
      <c r="M15" s="3" t="str">
        <f>B15</f>
        <v>EU MOLL TC</v>
      </c>
      <c r="N15" s="4"/>
      <c r="O15" s="4"/>
      <c r="P15" s="23"/>
      <c r="Q15" s="3" t="str">
        <f>B14</f>
        <v>CT LA SALLE</v>
      </c>
      <c r="R15" s="14" t="s">
        <v>6</v>
      </c>
      <c r="S15" s="2" t="str">
        <f>B16</f>
        <v>CT SOMETIMES "B"</v>
      </c>
      <c r="T15" s="28"/>
      <c r="U15" s="28"/>
      <c r="V15" s="23"/>
    </row>
    <row r="16" spans="1:22" s="7" customFormat="1" ht="17.100000000000001" customHeight="1">
      <c r="A16" s="54">
        <v>3</v>
      </c>
      <c r="B16" s="55" t="s">
        <v>47</v>
      </c>
      <c r="C16" s="118">
        <v>50104</v>
      </c>
      <c r="D16" s="15">
        <f>COUNT(N16,O20,O23,T15,T20)</f>
        <v>0</v>
      </c>
      <c r="E16" s="15">
        <f>IF(N16&gt;O16,1,0)+IF(O20&gt;N20,1,0)+IF(O23&gt;N23,1,0)+IF(U15&gt;T15,1,0)+IF(T20&gt;U20,1,0)</f>
        <v>0</v>
      </c>
      <c r="F16" s="17">
        <f>IF(N16&lt;O16,1,0)+IF(O20&lt;N20,1,0)+IF(O23&lt;N23,1,0)+IF(U15&lt;T15,1,0)+IF(T20&lt;U20,1,0)</f>
        <v>0</v>
      </c>
      <c r="G16" s="15">
        <f>VALUE(N16+O20+O23+U15+T20)</f>
        <v>0</v>
      </c>
      <c r="H16" s="15">
        <f>VALUE(O16+N20+N23+T15+U20)</f>
        <v>0</v>
      </c>
      <c r="I16" s="16">
        <f>AVERAGE(G16-H16)</f>
        <v>0</v>
      </c>
      <c r="J16" s="23"/>
      <c r="K16" s="2" t="str">
        <f>B16</f>
        <v>CT SOMETIMES "B"</v>
      </c>
      <c r="L16" s="14" t="s">
        <v>6</v>
      </c>
      <c r="M16" s="3" t="str">
        <f>B17</f>
        <v>SPORTING TC</v>
      </c>
      <c r="N16" s="4"/>
      <c r="O16" s="4"/>
      <c r="P16" s="23"/>
      <c r="Q16" s="30" t="str">
        <f>B19</f>
        <v>DESCANSA</v>
      </c>
      <c r="R16" s="14"/>
      <c r="S16" s="29" t="str">
        <f>B15</f>
        <v>EU MOLL TC</v>
      </c>
      <c r="T16" s="28"/>
      <c r="U16" s="28"/>
      <c r="V16" s="23"/>
    </row>
    <row r="17" spans="1:22" s="7" customFormat="1" ht="17.100000000000001" customHeight="1">
      <c r="A17" s="63">
        <v>4</v>
      </c>
      <c r="B17" s="55" t="s">
        <v>44</v>
      </c>
      <c r="C17" s="118">
        <v>51177</v>
      </c>
      <c r="D17" s="15">
        <f>COUNT(O16,N19,O22,T14,T19)</f>
        <v>0</v>
      </c>
      <c r="E17" s="15">
        <f>IF(O16&gt;N16,1,0)+IF(N19&gt;O19,1,0)+IF(O22&gt;N22,1,0)+IF(U14&gt;T14,1,0)+IF(T19&gt;U19,1,0)</f>
        <v>0</v>
      </c>
      <c r="F17" s="15">
        <f>IF(O16&lt;N16,1,0)+IF(N19&lt;O19,1,0)+IF(O22&lt;N22,1,0)+IF(U14&lt;T14,1,0)+IF(T19&lt;U19,1,0)</f>
        <v>0</v>
      </c>
      <c r="G17" s="15">
        <f>VALUE(O16+N19+O22+T14+T19)</f>
        <v>0</v>
      </c>
      <c r="H17" s="15">
        <f>VALUE(N16+O19+N22+U14+U19)</f>
        <v>0</v>
      </c>
      <c r="I17" s="16">
        <f>AVERAGE(G17-H17)</f>
        <v>0</v>
      </c>
      <c r="J17" s="23"/>
      <c r="K17" s="64" t="s">
        <v>74</v>
      </c>
      <c r="L17" s="65"/>
      <c r="M17" s="5"/>
      <c r="N17" s="6"/>
      <c r="P17" s="23"/>
      <c r="Q17" s="64" t="s">
        <v>79</v>
      </c>
      <c r="R17" s="65"/>
      <c r="S17" s="5"/>
      <c r="T17" s="36"/>
      <c r="U17" s="23"/>
      <c r="V17" s="23"/>
    </row>
    <row r="18" spans="1:22" s="23" customFormat="1" ht="17.100000000000001" customHeight="1" thickBot="1">
      <c r="A18" s="56">
        <v>5</v>
      </c>
      <c r="B18" s="111" t="s">
        <v>48</v>
      </c>
      <c r="C18" s="119" t="s">
        <v>61</v>
      </c>
      <c r="D18" s="18">
        <f>COUNT(N15,N18,O24,T14,U20)</f>
        <v>0</v>
      </c>
      <c r="E18" s="18">
        <f>IF(N15&gt;O15,1,0)+IF(N18&gt;O18,1,0)+IF(O24&gt;N24,1,0)+IF(T14&lt;U14,1,0)+IF(U20&gt;T20,1,0)</f>
        <v>0</v>
      </c>
      <c r="F18" s="18">
        <f>D18-E18</f>
        <v>0</v>
      </c>
      <c r="G18" s="18">
        <f>VALUE(N15+N18+O24+U14+U20)</f>
        <v>0</v>
      </c>
      <c r="H18" s="18">
        <f>VALUE(O15+O18+N24+T14+T20)</f>
        <v>0</v>
      </c>
      <c r="I18" s="19">
        <f>AVERAGE(G18-H18)</f>
        <v>0</v>
      </c>
      <c r="K18" s="2" t="str">
        <f>B18</f>
        <v>CT SOMETIMES "A"</v>
      </c>
      <c r="L18" s="14" t="s">
        <v>6</v>
      </c>
      <c r="M18" s="8" t="str">
        <f>B14</f>
        <v>CT LA SALLE</v>
      </c>
      <c r="N18" s="4"/>
      <c r="O18" s="4"/>
      <c r="Q18" s="2" t="str">
        <f>B15</f>
        <v>EU MOLL TC</v>
      </c>
      <c r="R18" s="14" t="s">
        <v>6</v>
      </c>
      <c r="S18" s="2" t="str">
        <f>B14</f>
        <v>CT LA SALLE</v>
      </c>
      <c r="T18" s="28"/>
      <c r="U18" s="28"/>
    </row>
    <row r="19" spans="1:22" s="23" customFormat="1" ht="17.100000000000001" customHeight="1">
      <c r="A19" s="79"/>
      <c r="B19" s="80" t="s">
        <v>12</v>
      </c>
      <c r="C19" s="108"/>
      <c r="D19" s="81"/>
      <c r="E19" s="81"/>
      <c r="F19" s="81"/>
      <c r="G19" s="81"/>
      <c r="H19" s="81"/>
      <c r="I19" s="81"/>
      <c r="K19" s="2" t="str">
        <f>B17</f>
        <v>SPORTING TC</v>
      </c>
      <c r="L19" s="14" t="s">
        <v>6</v>
      </c>
      <c r="M19" s="8" t="str">
        <f>B15</f>
        <v>EU MOLL TC</v>
      </c>
      <c r="N19" s="4"/>
      <c r="O19" s="4"/>
      <c r="Q19" s="2" t="str">
        <f>B17</f>
        <v>SPORTING TC</v>
      </c>
      <c r="R19" s="14"/>
      <c r="S19" s="31" t="str">
        <f>B19</f>
        <v>DESCANSA</v>
      </c>
      <c r="T19" s="28"/>
      <c r="U19" s="28"/>
    </row>
    <row r="20" spans="1:22" s="23" customFormat="1" ht="17.100000000000001" customHeight="1">
      <c r="K20" s="30" t="str">
        <f>B19</f>
        <v>DESCANSA</v>
      </c>
      <c r="L20" s="14"/>
      <c r="M20" s="8" t="str">
        <f>B16</f>
        <v>CT SOMETIMES "B"</v>
      </c>
      <c r="N20" s="28"/>
      <c r="O20" s="28"/>
      <c r="Q20" s="2" t="str">
        <f>B16</f>
        <v>CT SOMETIMES "B"</v>
      </c>
      <c r="R20" s="14" t="s">
        <v>6</v>
      </c>
      <c r="S20" s="8" t="str">
        <f>B18</f>
        <v>CT SOMETIMES "A"</v>
      </c>
      <c r="T20" s="28"/>
      <c r="U20" s="28"/>
    </row>
    <row r="21" spans="1:22" s="7" customFormat="1" ht="17.100000000000001" customHeight="1">
      <c r="A21" s="23"/>
      <c r="B21" s="23"/>
      <c r="C21" s="23"/>
      <c r="D21" s="23"/>
      <c r="E21" s="23"/>
      <c r="F21" s="23"/>
      <c r="G21" s="23"/>
      <c r="H21" s="23"/>
      <c r="I21" s="23"/>
      <c r="J21" s="23"/>
      <c r="K21" s="64" t="s">
        <v>81</v>
      </c>
      <c r="L21" s="65"/>
      <c r="M21" s="5"/>
      <c r="N21" s="6"/>
      <c r="P21" s="23"/>
      <c r="Q21" s="20"/>
      <c r="R21" s="20"/>
      <c r="S21" s="20"/>
      <c r="T21" s="37"/>
      <c r="U21" s="37"/>
      <c r="V21" s="23"/>
    </row>
    <row r="22" spans="1:22" s="7" customFormat="1" ht="17.100000000000001" customHeight="1">
      <c r="A22" s="23"/>
      <c r="B22" s="23"/>
      <c r="C22" s="23"/>
      <c r="D22" s="23"/>
      <c r="E22" s="23"/>
      <c r="F22" s="23"/>
      <c r="G22" s="23"/>
      <c r="H22" s="23"/>
      <c r="I22" s="23"/>
      <c r="J22" s="23"/>
      <c r="K22" s="2" t="str">
        <f>B14</f>
        <v>CT LA SALLE</v>
      </c>
      <c r="L22" s="14" t="s">
        <v>6</v>
      </c>
      <c r="M22" s="2" t="str">
        <f>B17</f>
        <v>SPORTING TC</v>
      </c>
      <c r="N22" s="4"/>
      <c r="O22" s="4"/>
      <c r="P22" s="23"/>
      <c r="Q22" s="23"/>
      <c r="R22" s="23"/>
      <c r="S22" s="23"/>
      <c r="T22" s="23"/>
      <c r="U22" s="23"/>
      <c r="V22" s="23"/>
    </row>
    <row r="23" spans="1:22" s="7" customFormat="1" ht="17.100000000000001" customHeight="1">
      <c r="A23" s="9"/>
      <c r="B23" s="43"/>
      <c r="C23" s="43"/>
      <c r="D23" s="9"/>
      <c r="E23" s="9"/>
      <c r="F23" s="9"/>
      <c r="G23" s="9"/>
      <c r="H23" s="9"/>
      <c r="I23" s="23"/>
      <c r="J23" s="23"/>
      <c r="K23" s="3" t="str">
        <f>B15</f>
        <v>EU MOLL TC</v>
      </c>
      <c r="L23" s="14" t="s">
        <v>6</v>
      </c>
      <c r="M23" s="2" t="str">
        <f>B16</f>
        <v>CT SOMETIMES "B"</v>
      </c>
      <c r="N23" s="4"/>
      <c r="O23" s="4"/>
      <c r="P23" s="23"/>
      <c r="Q23" s="23"/>
      <c r="R23" s="23"/>
      <c r="S23" s="23"/>
      <c r="T23" s="23"/>
      <c r="U23" s="23"/>
      <c r="V23" s="23"/>
    </row>
    <row r="24" spans="1:22" s="7" customFormat="1" ht="17.100000000000001" customHeight="1">
      <c r="A24" s="23"/>
      <c r="B24" s="23"/>
      <c r="C24" s="23"/>
      <c r="D24" s="23"/>
      <c r="E24" s="23"/>
      <c r="F24" s="23"/>
      <c r="G24" s="23"/>
      <c r="H24" s="23"/>
      <c r="I24" s="23"/>
      <c r="J24" s="23"/>
      <c r="K24" s="30" t="str">
        <f>B19</f>
        <v>DESCANSA</v>
      </c>
      <c r="L24" s="14"/>
      <c r="M24" s="8" t="str">
        <f>B18</f>
        <v>CT SOMETIMES "A"</v>
      </c>
      <c r="N24" s="28"/>
      <c r="O24" s="28"/>
      <c r="P24" s="23"/>
      <c r="Q24" s="23"/>
      <c r="R24" s="23"/>
      <c r="S24" s="23"/>
      <c r="T24" s="23"/>
      <c r="U24" s="23"/>
      <c r="V24" s="23"/>
    </row>
    <row r="25" spans="1:22" ht="13.5" customHeight="1">
      <c r="A25" s="23"/>
      <c r="B25" s="23"/>
      <c r="C25" s="23"/>
      <c r="D25" s="23"/>
      <c r="E25" s="23"/>
      <c r="F25" s="23"/>
      <c r="G25" s="23"/>
      <c r="H25" s="23"/>
      <c r="I25" s="23"/>
      <c r="J25" s="23"/>
      <c r="K25" s="23"/>
      <c r="L25" s="23"/>
      <c r="M25" s="23"/>
      <c r="N25" s="23"/>
      <c r="O25" s="23"/>
      <c r="P25" s="23"/>
      <c r="Q25" s="23"/>
      <c r="R25" s="23"/>
      <c r="S25" s="23"/>
      <c r="T25" s="23"/>
      <c r="U25" s="23"/>
      <c r="V25" s="9"/>
    </row>
    <row r="26" spans="1:22" s="50" customFormat="1" ht="12.95" customHeight="1">
      <c r="A26" s="46"/>
      <c r="B26" s="49"/>
      <c r="C26" s="49"/>
      <c r="D26" s="45"/>
      <c r="E26" s="45"/>
      <c r="F26" s="45"/>
      <c r="G26" s="45"/>
      <c r="H26" s="45"/>
      <c r="I26" s="45"/>
      <c r="K26" s="20"/>
      <c r="L26" s="20"/>
      <c r="M26" s="20"/>
      <c r="N26" s="37"/>
      <c r="O26" s="37"/>
      <c r="Q26" s="20"/>
      <c r="R26" s="20"/>
      <c r="S26" s="48"/>
      <c r="T26" s="37"/>
      <c r="U26" s="37"/>
    </row>
    <row r="27" spans="1:22" ht="21" customHeight="1">
      <c r="B27" s="131" t="s">
        <v>15</v>
      </c>
      <c r="C27" s="131"/>
      <c r="D27" s="131"/>
      <c r="E27" s="131"/>
      <c r="F27" s="131"/>
      <c r="G27" s="131"/>
      <c r="H27" s="131"/>
      <c r="I27" s="131"/>
      <c r="J27" s="131"/>
      <c r="K27" s="131"/>
      <c r="L27" s="131"/>
      <c r="O27" s="9"/>
    </row>
    <row r="28" spans="1:22" ht="12" customHeight="1">
      <c r="A28" s="9"/>
      <c r="B28" s="131"/>
      <c r="C28" s="131"/>
      <c r="D28" s="131"/>
      <c r="E28" s="131"/>
      <c r="F28" s="131"/>
      <c r="G28" s="131"/>
      <c r="H28" s="131"/>
      <c r="I28" s="131"/>
      <c r="J28" s="131"/>
      <c r="K28" s="131"/>
      <c r="L28" s="131"/>
    </row>
    <row r="29" spans="1:22" ht="17.25" customHeight="1">
      <c r="A29" s="9"/>
      <c r="B29" s="131"/>
      <c r="C29" s="131"/>
      <c r="D29" s="131"/>
      <c r="E29" s="131"/>
      <c r="F29" s="131"/>
      <c r="G29" s="131"/>
      <c r="H29" s="131"/>
      <c r="I29" s="131"/>
      <c r="J29" s="131"/>
      <c r="K29" s="131"/>
      <c r="L29" s="131"/>
    </row>
    <row r="30" spans="1:22">
      <c r="A30" s="9"/>
      <c r="B30" s="9"/>
      <c r="C30" s="9"/>
      <c r="D30" s="9"/>
      <c r="E30" s="9"/>
      <c r="F30" s="9"/>
      <c r="G30" s="9"/>
      <c r="H30" s="9"/>
      <c r="I30" s="9"/>
      <c r="J30" s="9"/>
      <c r="K30" s="23"/>
      <c r="L30" s="23"/>
      <c r="M30" s="23"/>
      <c r="N30" s="23"/>
      <c r="O30" s="23"/>
      <c r="P30" s="23"/>
      <c r="Q30" s="23"/>
      <c r="R30" s="23"/>
      <c r="S30" s="23"/>
      <c r="T30" s="23"/>
      <c r="U30" s="23"/>
      <c r="V30" s="9"/>
    </row>
  </sheetData>
  <mergeCells count="1">
    <mergeCell ref="B27:L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V22"/>
  <sheetViews>
    <sheetView workbookViewId="0">
      <selection activeCell="C30" sqref="C30"/>
    </sheetView>
  </sheetViews>
  <sheetFormatPr baseColWidth="10" defaultRowHeight="15"/>
  <cols>
    <col min="1" max="1" width="3.7109375" customWidth="1"/>
    <col min="2" max="2" width="23" customWidth="1"/>
    <col min="3" max="3" width="12.42578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40</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42</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18</v>
      </c>
      <c r="C5" s="27"/>
      <c r="D5" s="9"/>
      <c r="E5" s="9"/>
      <c r="F5" s="9"/>
      <c r="G5" s="25"/>
      <c r="H5" s="9"/>
      <c r="I5" s="9"/>
      <c r="J5" s="9"/>
      <c r="K5" s="26"/>
      <c r="L5" s="9"/>
      <c r="M5" s="9"/>
      <c r="N5" s="9"/>
      <c r="O5" s="9"/>
      <c r="P5" s="9"/>
      <c r="Q5" s="9"/>
      <c r="R5" s="9"/>
      <c r="S5" s="9"/>
      <c r="T5" s="9"/>
      <c r="U5" s="9"/>
      <c r="V5" s="9"/>
    </row>
    <row r="6" spans="1:22" ht="12.95" customHeight="1">
      <c r="A6" s="9"/>
      <c r="B6" s="26" t="s">
        <v>33</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94" t="s">
        <v>34</v>
      </c>
      <c r="C8" s="34"/>
      <c r="D8" s="35"/>
      <c r="E8" s="35"/>
      <c r="F8" s="35"/>
      <c r="G8" s="35"/>
      <c r="H8" s="35"/>
      <c r="I8" s="35"/>
      <c r="J8" s="35"/>
      <c r="K8" s="35"/>
      <c r="L8" s="35"/>
      <c r="M8" s="33"/>
      <c r="N8" s="9"/>
      <c r="O8" s="9"/>
      <c r="P8" s="9"/>
      <c r="Q8" s="9"/>
      <c r="R8" s="9"/>
      <c r="S8" s="9"/>
      <c r="T8" s="9"/>
      <c r="U8" s="9"/>
      <c r="V8" s="9"/>
    </row>
    <row r="9" spans="1:22" ht="12.95" customHeight="1">
      <c r="A9" s="9"/>
      <c r="B9" s="94" t="s">
        <v>14</v>
      </c>
      <c r="C9" s="34"/>
      <c r="D9" s="35"/>
      <c r="E9" s="35"/>
      <c r="F9" s="35"/>
      <c r="G9" s="35"/>
      <c r="H9" s="35"/>
      <c r="I9" s="35"/>
      <c r="J9" s="35"/>
      <c r="K9" s="35"/>
      <c r="L9" s="35"/>
      <c r="M9" s="33"/>
      <c r="N9" s="9"/>
      <c r="O9" s="9"/>
      <c r="P9" s="9"/>
      <c r="Q9" s="9"/>
      <c r="R9" s="9"/>
      <c r="S9" s="9"/>
      <c r="T9" s="9"/>
      <c r="U9" s="9"/>
      <c r="V9" s="9"/>
    </row>
    <row r="10" spans="1:22" ht="12.95" customHeight="1">
      <c r="A10" s="9"/>
      <c r="B10" s="94" t="s">
        <v>35</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100000000000001" customHeight="1" thickBot="1">
      <c r="A13" s="10"/>
      <c r="B13" s="1" t="s">
        <v>7</v>
      </c>
      <c r="C13" s="1" t="s">
        <v>29</v>
      </c>
      <c r="D13" s="58" t="s">
        <v>2</v>
      </c>
      <c r="E13" s="59" t="s">
        <v>0</v>
      </c>
      <c r="F13" s="60" t="s">
        <v>1</v>
      </c>
      <c r="G13" s="60" t="s">
        <v>3</v>
      </c>
      <c r="H13" s="61" t="s">
        <v>4</v>
      </c>
      <c r="I13" s="102" t="s">
        <v>5</v>
      </c>
      <c r="J13" s="23"/>
      <c r="K13" s="64" t="s">
        <v>38</v>
      </c>
      <c r="L13" s="65"/>
      <c r="M13" s="5"/>
      <c r="N13" s="36"/>
      <c r="O13" s="23"/>
      <c r="P13" s="23"/>
      <c r="Q13" s="64" t="s">
        <v>36</v>
      </c>
      <c r="R13" s="65"/>
      <c r="S13" s="5"/>
      <c r="T13" s="36"/>
      <c r="U13" s="23"/>
      <c r="V13" s="23"/>
    </row>
    <row r="14" spans="1:22" s="7" customFormat="1" ht="17.100000000000001" customHeight="1">
      <c r="A14" s="52">
        <v>1</v>
      </c>
      <c r="B14" s="99" t="s">
        <v>43</v>
      </c>
      <c r="C14" s="103">
        <v>7540</v>
      </c>
      <c r="D14" s="11">
        <f>COUNT(N14,O17,T14)</f>
        <v>0</v>
      </c>
      <c r="E14" s="12">
        <f>IF(N14&gt;O14,1,0)+IF(O17&gt;N17,1,0)+IF(T14&gt;U14,1,0)</f>
        <v>0</v>
      </c>
      <c r="F14" s="12">
        <f>IF(N14&lt;O14,1,0)+IF(O17&lt;N17,1,0)+IF(T14&lt;U14,1,0)</f>
        <v>0</v>
      </c>
      <c r="G14" s="12">
        <f>VALUE(N14+O17+T14)</f>
        <v>0</v>
      </c>
      <c r="H14" s="12">
        <f>VALUE(O14+N17+U14)</f>
        <v>0</v>
      </c>
      <c r="I14" s="13">
        <f>AVERAGE(G14-H14)</f>
        <v>0</v>
      </c>
      <c r="J14" s="47"/>
      <c r="K14" s="2" t="str">
        <f>B14</f>
        <v>DELTA TC</v>
      </c>
      <c r="L14" s="14" t="s">
        <v>6</v>
      </c>
      <c r="M14" s="95" t="str">
        <f>B17</f>
        <v>DESCANSA</v>
      </c>
      <c r="N14" s="4"/>
      <c r="O14" s="4"/>
      <c r="Q14" s="2" t="str">
        <f>B14</f>
        <v>DELTA TC</v>
      </c>
      <c r="R14" s="14" t="s">
        <v>6</v>
      </c>
      <c r="S14" s="29" t="str">
        <f>B15</f>
        <v>SPORTING TC</v>
      </c>
      <c r="T14" s="28"/>
      <c r="U14" s="28"/>
      <c r="V14" s="23"/>
    </row>
    <row r="15" spans="1:22" s="7" customFormat="1" ht="17.100000000000001" customHeight="1">
      <c r="A15" s="54">
        <v>2</v>
      </c>
      <c r="B15" s="100" t="s">
        <v>44</v>
      </c>
      <c r="C15" s="104">
        <v>11972</v>
      </c>
      <c r="D15" s="15">
        <f>COUNT(N15,O18,U14)</f>
        <v>0</v>
      </c>
      <c r="E15" s="15">
        <f>IF(N15&gt;O15,1,0)+IF(O18&gt;N18,1,0)+IF(U14&gt;T14,1,0)</f>
        <v>0</v>
      </c>
      <c r="F15" s="15">
        <f>IF(N15&lt;O15,1,0)+IF(O18&lt;N18,1,0)+IF(U14&lt;T14,1,0)</f>
        <v>0</v>
      </c>
      <c r="G15" s="15">
        <f>VALUE(N15+O18+U14)</f>
        <v>0</v>
      </c>
      <c r="H15" s="15">
        <f>VALUE(O15+N18+T14)</f>
        <v>0</v>
      </c>
      <c r="I15" s="16">
        <f>AVERAGE(G15-H15)</f>
        <v>0</v>
      </c>
      <c r="J15" s="47"/>
      <c r="K15" s="2" t="str">
        <f>B15</f>
        <v>SPORTING TC</v>
      </c>
      <c r="L15" s="14" t="s">
        <v>6</v>
      </c>
      <c r="M15" s="3" t="str">
        <f>B16</f>
        <v>CT FELANITX</v>
      </c>
      <c r="N15" s="4"/>
      <c r="O15" s="4"/>
      <c r="Q15" s="3" t="str">
        <f>B16</f>
        <v>CT FELANITX</v>
      </c>
      <c r="R15" s="14" t="s">
        <v>6</v>
      </c>
      <c r="S15" s="96" t="str">
        <f>B17</f>
        <v>DESCANSA</v>
      </c>
      <c r="T15" s="28"/>
      <c r="U15" s="28"/>
      <c r="V15" s="23"/>
    </row>
    <row r="16" spans="1:22" s="7" customFormat="1" ht="17.100000000000001" customHeight="1" thickBot="1">
      <c r="A16" s="54">
        <v>3</v>
      </c>
      <c r="B16" s="100" t="s">
        <v>16</v>
      </c>
      <c r="C16" s="105">
        <v>12395</v>
      </c>
      <c r="D16" s="18">
        <f>COUNT(O15,N17,T15)</f>
        <v>0</v>
      </c>
      <c r="E16" s="106">
        <f>IF(N17&gt;O17,1,0)+IF(O15&gt;N15,1,0)+IF(T15&gt;U15,1,0)</f>
        <v>0</v>
      </c>
      <c r="F16" s="106">
        <f>IF(N17&lt;O17,1,0)+IF(O15&lt;N15,1,0)+IF(T15&lt;U15,1,0)</f>
        <v>0</v>
      </c>
      <c r="G16" s="106">
        <f>VALUE(O15+N17+T15)</f>
        <v>0</v>
      </c>
      <c r="H16" s="106">
        <f>VALUE(N15+O17+U15)</f>
        <v>0</v>
      </c>
      <c r="I16" s="107">
        <f>AVERAGE(G16-H16)</f>
        <v>0</v>
      </c>
      <c r="J16" s="23"/>
      <c r="K16" s="64" t="s">
        <v>37</v>
      </c>
      <c r="L16" s="65"/>
      <c r="M16" s="5"/>
      <c r="N16" s="36"/>
      <c r="O16" s="23"/>
      <c r="P16" s="23"/>
      <c r="Q16" s="23"/>
      <c r="R16" s="23"/>
      <c r="S16" s="23"/>
      <c r="T16" s="23"/>
      <c r="U16" s="23"/>
      <c r="V16" s="23"/>
    </row>
    <row r="17" spans="1:22" s="7" customFormat="1" ht="17.100000000000001" customHeight="1" thickBot="1">
      <c r="A17" s="98"/>
      <c r="B17" s="101" t="s">
        <v>12</v>
      </c>
      <c r="C17" s="23"/>
      <c r="D17" s="97">
        <f>COUNT(O14,N18,U15)</f>
        <v>0</v>
      </c>
      <c r="E17" s="97">
        <f>IF(O14&gt;N14,1,0)+IF(N18&gt;O18,1,0)+IF(U15&gt;T15,1,0)</f>
        <v>0</v>
      </c>
      <c r="F17" s="97">
        <f>IF(O14&lt;N14,1,0)+IF(N18&lt;O18,1,0)+IF(U15&lt;T15,1,0)</f>
        <v>0</v>
      </c>
      <c r="G17" s="97">
        <f>VALUE(O14+N18+U15)</f>
        <v>0</v>
      </c>
      <c r="H17" s="97">
        <f>VALUE(N14+O18+T15)</f>
        <v>0</v>
      </c>
      <c r="I17" s="97">
        <f>AVERAGE(G17-H17)</f>
        <v>0</v>
      </c>
      <c r="J17" s="23"/>
      <c r="K17" s="3" t="str">
        <f>B16</f>
        <v>CT FELANITX</v>
      </c>
      <c r="L17" s="14" t="s">
        <v>6</v>
      </c>
      <c r="M17" s="3" t="str">
        <f>B14</f>
        <v>DELTA TC</v>
      </c>
      <c r="N17" s="28"/>
      <c r="O17" s="28"/>
      <c r="P17" s="23"/>
      <c r="Q17" s="23"/>
      <c r="R17" s="23"/>
      <c r="S17" s="23"/>
      <c r="T17" s="23"/>
      <c r="U17" s="23"/>
      <c r="V17" s="23"/>
    </row>
    <row r="18" spans="1:22" s="7" customFormat="1" ht="17.100000000000001" customHeight="1">
      <c r="A18" s="23"/>
      <c r="B18" s="23"/>
      <c r="C18" s="23"/>
      <c r="D18" s="23"/>
      <c r="E18" s="23"/>
      <c r="F18" s="23"/>
      <c r="G18" s="23"/>
      <c r="H18" s="23"/>
      <c r="I18" s="23"/>
      <c r="J18" s="23"/>
      <c r="K18" s="95" t="str">
        <f>B17</f>
        <v>DESCANSA</v>
      </c>
      <c r="L18" s="14" t="s">
        <v>6</v>
      </c>
      <c r="M18" s="3" t="str">
        <f>B15</f>
        <v>SPORTING TC</v>
      </c>
      <c r="N18" s="28"/>
      <c r="O18" s="28"/>
      <c r="P18" s="23"/>
      <c r="Q18" s="23"/>
      <c r="R18" s="23"/>
      <c r="S18" s="23"/>
      <c r="T18" s="23"/>
      <c r="U18" s="23"/>
      <c r="V18" s="23"/>
    </row>
    <row r="19" spans="1:22" s="23" customFormat="1" ht="17.100000000000001" customHeight="1">
      <c r="A19" s="79"/>
      <c r="B19" s="80" t="s">
        <v>12</v>
      </c>
      <c r="C19" s="80"/>
      <c r="D19" s="81"/>
      <c r="E19" s="81"/>
      <c r="F19" s="81"/>
      <c r="G19" s="81"/>
      <c r="H19" s="81"/>
      <c r="I19" s="81"/>
      <c r="K19" s="82"/>
      <c r="L19" s="82"/>
      <c r="M19" s="82"/>
      <c r="N19" s="83"/>
      <c r="O19" s="83"/>
      <c r="P19" s="84"/>
      <c r="Q19" s="82"/>
      <c r="R19" s="82"/>
      <c r="S19" s="85"/>
      <c r="T19" s="83"/>
      <c r="U19" s="83"/>
    </row>
    <row r="20" spans="1:22" s="7" customFormat="1" ht="17.100000000000001" customHeight="1">
      <c r="A20" s="23"/>
      <c r="B20" s="23"/>
      <c r="C20" s="23"/>
      <c r="D20" s="23"/>
      <c r="E20" s="23"/>
      <c r="F20" s="23"/>
      <c r="G20" s="23"/>
      <c r="H20" s="23"/>
      <c r="I20" s="23"/>
      <c r="J20" s="23"/>
      <c r="K20" s="82"/>
      <c r="L20" s="82"/>
      <c r="M20" s="82"/>
      <c r="N20" s="83"/>
      <c r="O20" s="83"/>
      <c r="P20" s="84"/>
      <c r="Q20" s="84"/>
      <c r="R20" s="84"/>
      <c r="S20" s="84"/>
      <c r="T20" s="84"/>
      <c r="U20" s="84"/>
      <c r="V20" s="23"/>
    </row>
    <row r="21" spans="1:22" ht="17.100000000000001" customHeight="1">
      <c r="A21" s="23"/>
      <c r="B21" s="23"/>
      <c r="C21" s="23"/>
      <c r="D21" s="23"/>
      <c r="E21" s="23"/>
      <c r="F21" s="23"/>
      <c r="G21" s="23"/>
      <c r="H21" s="23"/>
      <c r="I21" s="23"/>
      <c r="J21" s="23"/>
      <c r="K21" s="23"/>
      <c r="L21" s="23"/>
      <c r="M21" s="23"/>
      <c r="N21" s="23"/>
      <c r="O21" s="23"/>
      <c r="P21" s="23"/>
      <c r="Q21" s="23"/>
      <c r="R21" s="23"/>
      <c r="S21" s="23"/>
      <c r="T21" s="23"/>
      <c r="U21" s="23"/>
      <c r="V21" s="9"/>
    </row>
    <row r="22" spans="1:22" ht="17.100000000000001" customHeight="1">
      <c r="A22" s="23"/>
      <c r="B22" s="23"/>
      <c r="C22" s="23"/>
      <c r="D22" s="23"/>
      <c r="E22" s="23"/>
      <c r="F22" s="23"/>
      <c r="G22" s="23"/>
      <c r="H22" s="23"/>
      <c r="I22" s="23"/>
      <c r="J22" s="23"/>
      <c r="K22" s="23"/>
      <c r="L22" s="23"/>
      <c r="M22" s="23"/>
      <c r="N22" s="23"/>
      <c r="O22" s="23"/>
      <c r="P22" s="23"/>
      <c r="Q22" s="23"/>
      <c r="R22" s="23"/>
      <c r="S22" s="23"/>
      <c r="T22" s="23"/>
      <c r="U22" s="23"/>
      <c r="V22" s="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V22"/>
  <sheetViews>
    <sheetView workbookViewId="0">
      <selection activeCell="G21" sqref="G21"/>
    </sheetView>
  </sheetViews>
  <sheetFormatPr baseColWidth="10" defaultRowHeight="15"/>
  <cols>
    <col min="1" max="1" width="3.7109375" customWidth="1"/>
    <col min="2" max="2" width="23" customWidth="1"/>
    <col min="3" max="3" width="12.42578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40</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27</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18</v>
      </c>
      <c r="C5" s="27"/>
      <c r="D5" s="9"/>
      <c r="E5" s="9"/>
      <c r="F5" s="9"/>
      <c r="G5" s="25"/>
      <c r="H5" s="9"/>
      <c r="I5" s="9"/>
      <c r="J5" s="9"/>
      <c r="K5" s="26"/>
      <c r="L5" s="9"/>
      <c r="M5" s="9"/>
      <c r="N5" s="9"/>
      <c r="O5" s="9"/>
      <c r="P5" s="9"/>
      <c r="Q5" s="9"/>
      <c r="R5" s="9"/>
      <c r="S5" s="9"/>
      <c r="T5" s="9"/>
      <c r="U5" s="9"/>
      <c r="V5" s="9"/>
    </row>
    <row r="6" spans="1:22" ht="12.95" customHeight="1">
      <c r="A6" s="9"/>
      <c r="B6" s="26" t="s">
        <v>33</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94" t="s">
        <v>34</v>
      </c>
      <c r="C8" s="34"/>
      <c r="D8" s="35"/>
      <c r="E8" s="35"/>
      <c r="F8" s="35"/>
      <c r="G8" s="35"/>
      <c r="H8" s="35"/>
      <c r="I8" s="35"/>
      <c r="J8" s="35"/>
      <c r="K8" s="35"/>
      <c r="L8" s="35"/>
      <c r="M8" s="33"/>
      <c r="N8" s="9"/>
      <c r="O8" s="9"/>
      <c r="P8" s="9"/>
      <c r="Q8" s="9"/>
      <c r="R8" s="9"/>
      <c r="S8" s="9"/>
      <c r="T8" s="9"/>
      <c r="U8" s="9"/>
      <c r="V8" s="9"/>
    </row>
    <row r="9" spans="1:22" ht="12.95" customHeight="1">
      <c r="A9" s="9"/>
      <c r="B9" s="94" t="s">
        <v>14</v>
      </c>
      <c r="C9" s="34"/>
      <c r="D9" s="35"/>
      <c r="E9" s="35"/>
      <c r="F9" s="35"/>
      <c r="G9" s="35"/>
      <c r="H9" s="35"/>
      <c r="I9" s="35"/>
      <c r="J9" s="35"/>
      <c r="K9" s="35"/>
      <c r="L9" s="35"/>
      <c r="M9" s="33"/>
      <c r="N9" s="9"/>
      <c r="O9" s="9"/>
      <c r="P9" s="9"/>
      <c r="Q9" s="9"/>
      <c r="R9" s="9"/>
      <c r="S9" s="9"/>
      <c r="T9" s="9"/>
      <c r="U9" s="9"/>
      <c r="V9" s="9"/>
    </row>
    <row r="10" spans="1:22" ht="12.95" customHeight="1">
      <c r="A10" s="9"/>
      <c r="B10" s="94" t="s">
        <v>35</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100000000000001" customHeight="1" thickBot="1">
      <c r="A13" s="10"/>
      <c r="B13" s="1" t="s">
        <v>7</v>
      </c>
      <c r="C13" s="1" t="s">
        <v>29</v>
      </c>
      <c r="D13" s="58" t="s">
        <v>2</v>
      </c>
      <c r="E13" s="59" t="s">
        <v>0</v>
      </c>
      <c r="F13" s="60" t="s">
        <v>1</v>
      </c>
      <c r="G13" s="60" t="s">
        <v>3</v>
      </c>
      <c r="H13" s="61" t="s">
        <v>4</v>
      </c>
      <c r="I13" s="102" t="s">
        <v>5</v>
      </c>
      <c r="J13" s="23"/>
      <c r="K13" s="64" t="s">
        <v>67</v>
      </c>
      <c r="L13" s="65"/>
      <c r="M13" s="5"/>
      <c r="N13" s="36"/>
      <c r="O13" s="23"/>
      <c r="P13" s="23"/>
      <c r="Q13" s="64" t="s">
        <v>73</v>
      </c>
      <c r="R13" s="65"/>
      <c r="S13" s="5"/>
      <c r="T13" s="36"/>
      <c r="U13" s="23"/>
      <c r="V13" s="23"/>
    </row>
    <row r="14" spans="1:22" s="7" customFormat="1" ht="17.100000000000001" customHeight="1">
      <c r="A14" s="52">
        <v>1</v>
      </c>
      <c r="B14" s="99" t="s">
        <v>17</v>
      </c>
      <c r="C14" s="103">
        <v>4025</v>
      </c>
      <c r="D14" s="11">
        <f>COUNT(N14,O17,T14)</f>
        <v>0</v>
      </c>
      <c r="E14" s="12">
        <f>IF(N14&gt;O14,1,0)+IF(O17&gt;N17,1,0)+IF(T14&gt;U14,1,0)</f>
        <v>0</v>
      </c>
      <c r="F14" s="12">
        <f>IF(N14&lt;O14,1,0)+IF(O17&lt;N17,1,0)+IF(T14&lt;U14,1,0)</f>
        <v>0</v>
      </c>
      <c r="G14" s="12">
        <f>VALUE(N14+O17+T14)</f>
        <v>0</v>
      </c>
      <c r="H14" s="12">
        <f>VALUE(O14+N17+U14)</f>
        <v>0</v>
      </c>
      <c r="I14" s="13">
        <f>AVERAGE(G14-H14)</f>
        <v>0</v>
      </c>
      <c r="J14" s="47"/>
      <c r="K14" s="2" t="str">
        <f>B14</f>
        <v>EU MOLL TC</v>
      </c>
      <c r="L14" s="14" t="s">
        <v>6</v>
      </c>
      <c r="M14" s="95" t="str">
        <f>B17</f>
        <v>DESCANSA</v>
      </c>
      <c r="N14" s="4"/>
      <c r="O14" s="4"/>
      <c r="Q14" s="2" t="str">
        <f>B14</f>
        <v>EU MOLL TC</v>
      </c>
      <c r="R14" s="14" t="s">
        <v>6</v>
      </c>
      <c r="S14" s="29" t="str">
        <f>B15</f>
        <v>CT LA SALLE "B"</v>
      </c>
      <c r="T14" s="28"/>
      <c r="U14" s="28"/>
      <c r="V14" s="23"/>
    </row>
    <row r="15" spans="1:22" s="7" customFormat="1" ht="17.100000000000001" customHeight="1">
      <c r="A15" s="54">
        <v>2</v>
      </c>
      <c r="B15" s="100" t="s">
        <v>30</v>
      </c>
      <c r="C15" s="104">
        <v>4266</v>
      </c>
      <c r="D15" s="15">
        <f>COUNT(N15,O18,U14)</f>
        <v>0</v>
      </c>
      <c r="E15" s="15">
        <f>IF(N15&gt;O15,1,0)+IF(O18&gt;N18,1,0)+IF(U14&gt;T14,1,0)</f>
        <v>0</v>
      </c>
      <c r="F15" s="15">
        <f>IF(N15&lt;O15,1,0)+IF(O18&lt;N18,1,0)+IF(U14&lt;T14,1,0)</f>
        <v>0</v>
      </c>
      <c r="G15" s="15">
        <f>VALUE(N15+O18+U14)</f>
        <v>0</v>
      </c>
      <c r="H15" s="15">
        <f>VALUE(O15+N18+T14)</f>
        <v>0</v>
      </c>
      <c r="I15" s="16">
        <f>AVERAGE(G15-H15)</f>
        <v>0</v>
      </c>
      <c r="J15" s="47"/>
      <c r="K15" s="2" t="str">
        <f>B15</f>
        <v>CT LA SALLE "B"</v>
      </c>
      <c r="L15" s="14" t="s">
        <v>6</v>
      </c>
      <c r="M15" s="3" t="str">
        <f>B16</f>
        <v>SANTA MARIA TC</v>
      </c>
      <c r="N15" s="4"/>
      <c r="O15" s="4"/>
      <c r="Q15" s="3" t="str">
        <f>B16</f>
        <v>SANTA MARIA TC</v>
      </c>
      <c r="R15" s="14" t="s">
        <v>6</v>
      </c>
      <c r="S15" s="96" t="str">
        <f>B17</f>
        <v>DESCANSA</v>
      </c>
      <c r="T15" s="28"/>
      <c r="U15" s="28"/>
      <c r="V15" s="23"/>
    </row>
    <row r="16" spans="1:22" s="7" customFormat="1" ht="17.100000000000001" customHeight="1" thickBot="1">
      <c r="A16" s="56">
        <v>3</v>
      </c>
      <c r="B16" s="127" t="s">
        <v>11</v>
      </c>
      <c r="C16" s="105">
        <v>15175</v>
      </c>
      <c r="D16" s="18">
        <f>COUNT(O15,N17,T15)</f>
        <v>0</v>
      </c>
      <c r="E16" s="106">
        <f>IF(N17&gt;O17,1,0)+IF(O15&gt;N15,1,0)+IF(T15&gt;U15,1,0)</f>
        <v>0</v>
      </c>
      <c r="F16" s="106">
        <f>IF(N17&lt;O17,1,0)+IF(O15&lt;N15,1,0)+IF(T15&lt;U15,1,0)</f>
        <v>0</v>
      </c>
      <c r="G16" s="106">
        <f>VALUE(O15+N17+T15)</f>
        <v>0</v>
      </c>
      <c r="H16" s="106">
        <f>VALUE(N15+O17+U15)</f>
        <v>0</v>
      </c>
      <c r="I16" s="107">
        <f>AVERAGE(G16-H16)</f>
        <v>0</v>
      </c>
      <c r="J16" s="23"/>
      <c r="K16" s="64" t="s">
        <v>83</v>
      </c>
      <c r="L16" s="65"/>
      <c r="M16" s="5"/>
      <c r="N16" s="36"/>
      <c r="O16" s="23"/>
      <c r="P16" s="23"/>
      <c r="Q16" s="23"/>
      <c r="R16" s="23"/>
      <c r="S16" s="23"/>
      <c r="T16" s="23"/>
      <c r="U16" s="23"/>
      <c r="V16" s="23"/>
    </row>
    <row r="17" spans="1:22" s="7" customFormat="1" ht="17.100000000000001" customHeight="1">
      <c r="A17" s="46"/>
      <c r="B17" s="125" t="s">
        <v>12</v>
      </c>
      <c r="C17" s="50"/>
      <c r="D17" s="84">
        <f>COUNT(O14,N18,U15)</f>
        <v>0</v>
      </c>
      <c r="E17" s="84">
        <f>IF(O14&gt;N14,1,0)+IF(N18&gt;O18,1,0)+IF(U15&gt;T15,1,0)</f>
        <v>0</v>
      </c>
      <c r="F17" s="84">
        <f>IF(O14&lt;N14,1,0)+IF(N18&lt;O18,1,0)+IF(U15&lt;T15,1,0)</f>
        <v>0</v>
      </c>
      <c r="G17" s="84">
        <f>VALUE(O14+N18+U15)</f>
        <v>0</v>
      </c>
      <c r="H17" s="84">
        <f>VALUE(N14+O18+T15)</f>
        <v>0</v>
      </c>
      <c r="I17" s="84">
        <f>AVERAGE(G17-H17)</f>
        <v>0</v>
      </c>
      <c r="J17" s="23"/>
      <c r="K17" s="3" t="str">
        <f>B16</f>
        <v>SANTA MARIA TC</v>
      </c>
      <c r="L17" s="14" t="s">
        <v>6</v>
      </c>
      <c r="M17" s="3" t="str">
        <f>B14</f>
        <v>EU MOLL TC</v>
      </c>
      <c r="N17" s="28"/>
      <c r="O17" s="28"/>
      <c r="P17" s="23"/>
      <c r="Q17" s="23"/>
      <c r="R17" s="23"/>
      <c r="S17" s="23"/>
      <c r="T17" s="23"/>
      <c r="U17" s="23"/>
      <c r="V17" s="23"/>
    </row>
    <row r="18" spans="1:22" s="7" customFormat="1" ht="17.100000000000001" customHeight="1">
      <c r="A18" s="23"/>
      <c r="B18" s="23"/>
      <c r="C18" s="23"/>
      <c r="D18" s="23"/>
      <c r="E18" s="23"/>
      <c r="F18" s="23"/>
      <c r="G18" s="23"/>
      <c r="H18" s="23"/>
      <c r="I18" s="23"/>
      <c r="J18" s="23"/>
      <c r="K18" s="95" t="str">
        <f>B17</f>
        <v>DESCANSA</v>
      </c>
      <c r="L18" s="14" t="s">
        <v>6</v>
      </c>
      <c r="M18" s="3" t="str">
        <f>B15</f>
        <v>CT LA SALLE "B"</v>
      </c>
      <c r="N18" s="28"/>
      <c r="O18" s="28"/>
      <c r="P18" s="23"/>
      <c r="Q18" s="23"/>
      <c r="R18" s="23"/>
      <c r="S18" s="23"/>
      <c r="T18" s="23"/>
      <c r="U18" s="23"/>
      <c r="V18" s="23"/>
    </row>
    <row r="19" spans="1:22" s="23" customFormat="1" ht="17.100000000000001" customHeight="1">
      <c r="A19" s="79"/>
      <c r="B19" s="80" t="s">
        <v>12</v>
      </c>
      <c r="C19" s="80"/>
      <c r="D19" s="81"/>
      <c r="E19" s="81"/>
      <c r="F19" s="81"/>
      <c r="G19" s="81"/>
      <c r="H19" s="81"/>
      <c r="I19" s="81"/>
      <c r="K19" s="82"/>
      <c r="L19" s="82"/>
      <c r="M19" s="82"/>
      <c r="N19" s="83"/>
      <c r="O19" s="83"/>
      <c r="P19" s="84"/>
      <c r="Q19" s="82"/>
      <c r="R19" s="82"/>
      <c r="S19" s="85"/>
      <c r="T19" s="83"/>
      <c r="U19" s="83"/>
    </row>
    <row r="20" spans="1:22" s="7" customFormat="1" ht="17.100000000000001" customHeight="1">
      <c r="A20" s="23"/>
      <c r="B20" s="23"/>
      <c r="C20" s="23"/>
      <c r="D20" s="23"/>
      <c r="E20" s="23"/>
      <c r="F20" s="23"/>
      <c r="G20" s="23"/>
      <c r="H20" s="23"/>
      <c r="I20" s="23"/>
      <c r="J20" s="23"/>
      <c r="K20" s="82"/>
      <c r="L20" s="82"/>
      <c r="M20" s="82"/>
      <c r="N20" s="83"/>
      <c r="O20" s="83"/>
      <c r="P20" s="84"/>
      <c r="Q20" s="84"/>
      <c r="R20" s="84"/>
      <c r="S20" s="84"/>
      <c r="T20" s="84"/>
      <c r="U20" s="84"/>
      <c r="V20" s="23"/>
    </row>
    <row r="21" spans="1:22" ht="17.100000000000001" customHeight="1">
      <c r="A21" s="23"/>
      <c r="B21" s="23"/>
      <c r="C21" s="23"/>
      <c r="D21" s="23"/>
      <c r="E21" s="23"/>
      <c r="F21" s="23"/>
      <c r="G21" s="23"/>
      <c r="H21" s="23"/>
      <c r="I21" s="23"/>
      <c r="J21" s="23"/>
      <c r="K21" s="23"/>
      <c r="L21" s="23"/>
      <c r="M21" s="23"/>
      <c r="N21" s="23"/>
      <c r="O21" s="23"/>
      <c r="P21" s="23"/>
      <c r="Q21" s="23"/>
      <c r="R21" s="23"/>
      <c r="S21" s="23"/>
      <c r="T21" s="23"/>
      <c r="U21" s="23"/>
      <c r="V21" s="9"/>
    </row>
    <row r="22" spans="1:22" ht="17.100000000000001" customHeight="1">
      <c r="A22" s="23"/>
      <c r="B22" s="23"/>
      <c r="C22" s="23"/>
      <c r="D22" s="23"/>
      <c r="E22" s="23"/>
      <c r="F22" s="23"/>
      <c r="G22" s="23"/>
      <c r="H22" s="23"/>
      <c r="I22" s="23"/>
      <c r="J22" s="23"/>
      <c r="K22" s="23"/>
      <c r="L22" s="23"/>
      <c r="M22" s="23"/>
      <c r="N22" s="23"/>
      <c r="O22" s="23"/>
      <c r="P22" s="23"/>
      <c r="Q22" s="23"/>
      <c r="R22" s="23"/>
      <c r="S22" s="23"/>
      <c r="T22" s="23"/>
      <c r="U22" s="23"/>
      <c r="V22" s="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W46"/>
  <sheetViews>
    <sheetView workbookViewId="0">
      <selection activeCell="S18" sqref="S18"/>
    </sheetView>
  </sheetViews>
  <sheetFormatPr baseColWidth="10" defaultRowHeight="15"/>
  <cols>
    <col min="1" max="1" width="3.7109375" customWidth="1"/>
    <col min="2" max="2" width="23" customWidth="1"/>
    <col min="3" max="3" width="6.85546875" customWidth="1"/>
    <col min="4" max="4" width="12.42578125" customWidth="1"/>
    <col min="5" max="5" width="3.85546875" customWidth="1"/>
    <col min="6" max="6" width="4" customWidth="1"/>
    <col min="7" max="7" width="3.5703125" customWidth="1"/>
    <col min="8" max="8" width="5" customWidth="1"/>
    <col min="9" max="9" width="4.42578125" customWidth="1"/>
    <col min="10" max="10" width="5.140625" customWidth="1"/>
    <col min="11" max="11" width="3.85546875" customWidth="1"/>
    <col min="12" max="12" width="23.5703125" customWidth="1"/>
    <col min="13" max="13" width="3" customWidth="1"/>
    <col min="14" max="14" width="22.85546875" customWidth="1"/>
    <col min="15" max="15" width="3.5703125" customWidth="1"/>
    <col min="16" max="16" width="3.7109375" customWidth="1"/>
    <col min="17" max="17" width="2.8554687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40</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74" t="s">
        <v>31</v>
      </c>
      <c r="C3" s="27"/>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4" t="s">
        <v>18</v>
      </c>
      <c r="C5" s="27"/>
      <c r="D5" s="27"/>
      <c r="E5" s="9"/>
      <c r="F5" s="9"/>
      <c r="G5" s="9"/>
      <c r="H5" s="25"/>
      <c r="I5" s="9"/>
      <c r="J5" s="9"/>
      <c r="K5" s="9"/>
      <c r="L5" s="26"/>
      <c r="M5" s="9"/>
      <c r="N5" s="9"/>
      <c r="O5" s="9"/>
      <c r="P5" s="9"/>
      <c r="Q5" s="9"/>
      <c r="R5" s="9"/>
      <c r="S5" s="9"/>
      <c r="T5" s="9"/>
      <c r="U5" s="9"/>
      <c r="V5" s="9"/>
      <c r="W5" s="9"/>
    </row>
    <row r="6" spans="1:23" ht="12.95" customHeight="1">
      <c r="A6" s="9"/>
      <c r="B6" s="26" t="s">
        <v>26</v>
      </c>
      <c r="C6" s="26"/>
      <c r="D6" s="26"/>
      <c r="E6" s="9"/>
      <c r="F6" s="9"/>
      <c r="G6" s="9"/>
      <c r="H6" s="25"/>
      <c r="I6" s="9"/>
      <c r="J6" s="9"/>
      <c r="K6" s="9"/>
      <c r="L6" s="26"/>
      <c r="M6" s="9"/>
      <c r="N6" s="9"/>
      <c r="O6" s="9"/>
      <c r="P6" s="9"/>
      <c r="Q6" s="9"/>
      <c r="R6" s="9"/>
      <c r="S6" s="9"/>
      <c r="T6" s="9"/>
      <c r="U6" s="9"/>
      <c r="V6" s="9"/>
      <c r="W6" s="9"/>
    </row>
    <row r="7" spans="1:23" ht="12.9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94" t="s">
        <v>34</v>
      </c>
      <c r="C8" s="94"/>
      <c r="D8" s="34"/>
      <c r="E8" s="35"/>
      <c r="F8" s="35"/>
      <c r="G8" s="35"/>
      <c r="H8" s="35"/>
      <c r="I8" s="35"/>
      <c r="J8" s="35"/>
      <c r="K8" s="35"/>
      <c r="L8" s="35"/>
      <c r="M8" s="35"/>
      <c r="N8" s="33"/>
      <c r="O8" s="9"/>
      <c r="P8" s="9"/>
      <c r="Q8" s="9"/>
      <c r="R8" s="9"/>
      <c r="S8" s="9"/>
      <c r="T8" s="9"/>
      <c r="U8" s="9"/>
      <c r="V8" s="9"/>
      <c r="W8" s="9"/>
    </row>
    <row r="9" spans="1:23" ht="12.95" customHeight="1">
      <c r="A9" s="9"/>
      <c r="B9" s="94" t="s">
        <v>14</v>
      </c>
      <c r="C9" s="94"/>
      <c r="D9" s="34"/>
      <c r="E9" s="35"/>
      <c r="F9" s="35"/>
      <c r="G9" s="35"/>
      <c r="H9" s="35"/>
      <c r="I9" s="35"/>
      <c r="J9" s="35"/>
      <c r="K9" s="35"/>
      <c r="L9" s="35"/>
      <c r="M9" s="35"/>
      <c r="N9" s="33"/>
      <c r="O9" s="9"/>
      <c r="P9" s="9"/>
      <c r="Q9" s="9"/>
      <c r="R9" s="9"/>
      <c r="S9" s="9"/>
      <c r="T9" s="9"/>
      <c r="U9" s="9"/>
      <c r="V9" s="9"/>
      <c r="W9" s="9"/>
    </row>
    <row r="10" spans="1:23" ht="12.95" customHeight="1">
      <c r="A10" s="9"/>
      <c r="B10" s="94" t="s">
        <v>35</v>
      </c>
      <c r="C10" s="94"/>
      <c r="D10" s="34"/>
      <c r="E10" s="35"/>
      <c r="F10" s="35"/>
      <c r="G10" s="35"/>
      <c r="H10" s="35"/>
      <c r="I10" s="35"/>
      <c r="J10" s="35"/>
      <c r="K10" s="35"/>
      <c r="L10" s="35"/>
      <c r="M10" s="35"/>
      <c r="N10" s="33"/>
      <c r="O10" s="9"/>
      <c r="P10" s="9"/>
      <c r="Q10" s="9"/>
      <c r="R10" s="9"/>
      <c r="S10" s="9"/>
      <c r="T10" s="9"/>
      <c r="U10" s="9"/>
      <c r="V10" s="9"/>
      <c r="W10" s="9"/>
    </row>
    <row r="11" spans="1:23" ht="12.95" customHeight="1">
      <c r="A11" s="9"/>
      <c r="B11" s="24"/>
      <c r="C11" s="24"/>
      <c r="D11" s="24"/>
      <c r="E11" s="9"/>
      <c r="F11" s="9"/>
      <c r="G11" s="9"/>
      <c r="H11" s="25"/>
      <c r="I11" s="9"/>
      <c r="J11" s="9"/>
      <c r="K11" s="9"/>
      <c r="L11" s="26"/>
      <c r="M11" s="9"/>
      <c r="N11" s="9"/>
      <c r="O11" s="9"/>
      <c r="P11" s="9"/>
      <c r="Q11" s="9"/>
      <c r="R11" s="9"/>
      <c r="S11" s="9"/>
      <c r="T11" s="9"/>
      <c r="U11" s="9"/>
      <c r="V11" s="9"/>
      <c r="W11" s="9"/>
    </row>
    <row r="12" spans="1:23" s="50" customFormat="1" ht="14.1" customHeight="1" thickBot="1">
      <c r="A12" s="46"/>
      <c r="B12" s="49"/>
      <c r="C12" s="49"/>
      <c r="D12" s="49"/>
      <c r="E12" s="45"/>
      <c r="F12" s="45"/>
      <c r="G12" s="45"/>
      <c r="H12" s="45"/>
      <c r="I12" s="45"/>
      <c r="J12" s="45"/>
      <c r="L12" s="20"/>
      <c r="M12" s="20"/>
      <c r="N12" s="20"/>
      <c r="O12" s="37"/>
      <c r="P12" s="37"/>
      <c r="R12" s="20"/>
      <c r="S12" s="20"/>
      <c r="T12" s="20"/>
      <c r="U12" s="37"/>
      <c r="V12" s="37"/>
    </row>
    <row r="13" spans="1:23" s="7" customFormat="1" ht="17.100000000000001" customHeight="1" thickBot="1">
      <c r="A13" s="10"/>
      <c r="B13" s="1" t="s">
        <v>7</v>
      </c>
      <c r="C13" s="1" t="s">
        <v>50</v>
      </c>
      <c r="D13" s="1" t="s">
        <v>29</v>
      </c>
      <c r="E13" s="58" t="s">
        <v>2</v>
      </c>
      <c r="F13" s="59" t="s">
        <v>0</v>
      </c>
      <c r="G13" s="60" t="s">
        <v>1</v>
      </c>
      <c r="H13" s="60" t="s">
        <v>3</v>
      </c>
      <c r="I13" s="61" t="s">
        <v>4</v>
      </c>
      <c r="J13" s="62" t="s">
        <v>5</v>
      </c>
      <c r="K13" s="23"/>
      <c r="L13" s="64" t="s">
        <v>72</v>
      </c>
      <c r="M13" s="65"/>
      <c r="N13" s="5"/>
      <c r="O13" s="36"/>
      <c r="P13" s="23"/>
      <c r="Q13" s="23"/>
      <c r="R13" s="64" t="s">
        <v>73</v>
      </c>
      <c r="S13" s="65"/>
      <c r="T13" s="5"/>
      <c r="U13" s="36"/>
      <c r="V13" s="23"/>
      <c r="W13" s="23"/>
    </row>
    <row r="14" spans="1:23" s="7" customFormat="1" ht="17.100000000000001" customHeight="1">
      <c r="A14" s="52">
        <v>1</v>
      </c>
      <c r="B14" s="53" t="s">
        <v>45</v>
      </c>
      <c r="C14" s="113">
        <v>1</v>
      </c>
      <c r="D14" s="91">
        <v>2276</v>
      </c>
      <c r="E14" s="11">
        <f>COUNT(O14,P17,U14)</f>
        <v>0</v>
      </c>
      <c r="F14" s="12">
        <f>IF(O14&gt;P14,1,0)+IF(P17&gt;O17,1,0)+IF(U14&gt;V14,1,0)</f>
        <v>0</v>
      </c>
      <c r="G14" s="12">
        <f>IF(O14&lt;P14,1,0)+IF(P17&lt;O17,1,0)+IF(U14&lt;V14,1,0)</f>
        <v>0</v>
      </c>
      <c r="H14" s="12">
        <f>VALUE(O14+P17+U14)</f>
        <v>0</v>
      </c>
      <c r="I14" s="12">
        <f>VALUE(P14+O17+V14)</f>
        <v>0</v>
      </c>
      <c r="J14" s="13">
        <f>AVERAGE(H14-I14)</f>
        <v>0</v>
      </c>
      <c r="K14" s="47"/>
      <c r="L14" s="2" t="str">
        <f>B14</f>
        <v>CLUB TOTTENNIS</v>
      </c>
      <c r="M14" s="14" t="s">
        <v>6</v>
      </c>
      <c r="N14" s="3" t="str">
        <f>B17</f>
        <v>SANTA MARIA TC "A"</v>
      </c>
      <c r="O14" s="4"/>
      <c r="P14" s="4"/>
      <c r="R14" s="2" t="str">
        <f>B14</f>
        <v>CLUB TOTTENNIS</v>
      </c>
      <c r="S14" s="14" t="s">
        <v>6</v>
      </c>
      <c r="T14" s="29" t="str">
        <f>B15</f>
        <v>TC BINISSALEM "A"</v>
      </c>
      <c r="U14" s="28"/>
      <c r="V14" s="28"/>
      <c r="W14" s="23"/>
    </row>
    <row r="15" spans="1:23" s="7" customFormat="1" ht="17.100000000000001" customHeight="1">
      <c r="A15" s="54">
        <v>2</v>
      </c>
      <c r="B15" s="55" t="s">
        <v>62</v>
      </c>
      <c r="C15" s="114">
        <v>4</v>
      </c>
      <c r="D15" s="92">
        <v>7106</v>
      </c>
      <c r="E15" s="15">
        <f>COUNT(O15,P18,V14)</f>
        <v>0</v>
      </c>
      <c r="F15" s="15">
        <f>IF(O15&gt;P15,1,0)+IF(P18&gt;O18,1,0)+IF(V14&gt;U14,1,0)</f>
        <v>0</v>
      </c>
      <c r="G15" s="15">
        <f>IF(O15&lt;P15,1,0)+IF(P18&lt;O18,1,0)+IF(V14&lt;U14,1,0)</f>
        <v>0</v>
      </c>
      <c r="H15" s="15">
        <f>VALUE(O15+P18+V14)</f>
        <v>0</v>
      </c>
      <c r="I15" s="15">
        <f>VALUE(P15+O18+U14)</f>
        <v>0</v>
      </c>
      <c r="J15" s="16">
        <f>AVERAGE(H15-I15)</f>
        <v>0</v>
      </c>
      <c r="K15" s="47"/>
      <c r="L15" s="2" t="str">
        <f>B15</f>
        <v>TC BINISSALEM "A"</v>
      </c>
      <c r="M15" s="14"/>
      <c r="N15" s="95" t="str">
        <f>B16</f>
        <v>DESCANSA</v>
      </c>
      <c r="O15" s="4"/>
      <c r="P15" s="4"/>
      <c r="R15" s="95" t="str">
        <f>B16</f>
        <v>DESCANSA</v>
      </c>
      <c r="S15" s="14"/>
      <c r="T15" s="29" t="str">
        <f>B17</f>
        <v>SANTA MARIA TC "A"</v>
      </c>
      <c r="U15" s="28"/>
      <c r="V15" s="28"/>
      <c r="W15" s="23"/>
    </row>
    <row r="16" spans="1:23" s="7" customFormat="1" ht="17.100000000000001" customHeight="1">
      <c r="A16" s="54">
        <v>3</v>
      </c>
      <c r="B16" s="128" t="s">
        <v>12</v>
      </c>
      <c r="C16" s="114"/>
      <c r="D16" s="92"/>
      <c r="E16" s="15">
        <f>COUNT(P15,O17,U15)</f>
        <v>0</v>
      </c>
      <c r="F16" s="21">
        <f>IF(O17&gt;P17,1,0)+IF(P15&gt;O15,1,0)+IF(U15&gt;V15,1,0)</f>
        <v>0</v>
      </c>
      <c r="G16" s="21">
        <f>IF(O17&lt;P17,1,0)+IF(P15&lt;O15,1,0)+IF(U15&lt;V15,1,0)</f>
        <v>0</v>
      </c>
      <c r="H16" s="21">
        <f>VALUE(P15+O17+U15)</f>
        <v>0</v>
      </c>
      <c r="I16" s="21">
        <f>VALUE(O15+P17+V15)</f>
        <v>0</v>
      </c>
      <c r="J16" s="22">
        <f>AVERAGE(H16-I16)</f>
        <v>0</v>
      </c>
      <c r="K16" s="23"/>
      <c r="L16" s="64" t="s">
        <v>84</v>
      </c>
      <c r="M16" s="65"/>
      <c r="N16" s="5"/>
      <c r="O16" s="36"/>
      <c r="P16" s="23"/>
      <c r="Q16" s="23"/>
      <c r="R16" s="23"/>
      <c r="S16" s="23"/>
      <c r="T16" s="23"/>
      <c r="U16" s="23"/>
      <c r="V16" s="23"/>
      <c r="W16" s="23"/>
    </row>
    <row r="17" spans="1:23" s="7" customFormat="1" ht="17.100000000000001" customHeight="1" thickBot="1">
      <c r="A17" s="56">
        <v>4</v>
      </c>
      <c r="B17" s="57" t="s">
        <v>64</v>
      </c>
      <c r="C17" s="115"/>
      <c r="D17" s="93"/>
      <c r="E17" s="18">
        <f>COUNT(P14,O18,V15)</f>
        <v>0</v>
      </c>
      <c r="F17" s="18">
        <f>IF(P14&gt;O14,1,0)+IF(O18&gt;P18,1,0)+IF(V15&gt;U15,1,0)</f>
        <v>0</v>
      </c>
      <c r="G17" s="18">
        <f>IF(P14&lt;O14,1,0)+IF(O18&lt;P18,1,0)+IF(V15&lt;U15,1,0)</f>
        <v>0</v>
      </c>
      <c r="H17" s="18">
        <f>VALUE(P14+O18+V15)</f>
        <v>0</v>
      </c>
      <c r="I17" s="18">
        <f>VALUE(O14+P18+U15)</f>
        <v>0</v>
      </c>
      <c r="J17" s="19">
        <f>AVERAGE(H17-I17)</f>
        <v>0</v>
      </c>
      <c r="K17" s="23"/>
      <c r="L17" s="95" t="str">
        <f>B16</f>
        <v>DESCANSA</v>
      </c>
      <c r="M17" s="14"/>
      <c r="N17" s="3" t="str">
        <f>B14</f>
        <v>CLUB TOTTENNIS</v>
      </c>
      <c r="O17" s="28"/>
      <c r="P17" s="28"/>
      <c r="Q17" s="23"/>
      <c r="R17" s="23"/>
      <c r="S17" s="23"/>
      <c r="T17" s="23"/>
      <c r="U17" s="23"/>
      <c r="V17" s="23"/>
      <c r="W17" s="23"/>
    </row>
    <row r="18" spans="1:23" s="7" customFormat="1" ht="17.100000000000001" customHeight="1">
      <c r="A18" s="23"/>
      <c r="B18" s="23"/>
      <c r="C18" s="23"/>
      <c r="D18" s="23"/>
      <c r="E18" s="23"/>
      <c r="F18" s="23"/>
      <c r="G18" s="23"/>
      <c r="H18" s="23"/>
      <c r="I18" s="23"/>
      <c r="J18" s="23"/>
      <c r="K18" s="23"/>
      <c r="L18" s="3" t="str">
        <f>B17</f>
        <v>SANTA MARIA TC "A"</v>
      </c>
      <c r="M18" s="14" t="s">
        <v>6</v>
      </c>
      <c r="N18" s="3" t="str">
        <f>B15</f>
        <v>TC BINISSALEM "A"</v>
      </c>
      <c r="O18" s="28"/>
      <c r="P18" s="28"/>
      <c r="Q18" s="23"/>
      <c r="R18" s="23"/>
      <c r="S18" s="23"/>
      <c r="T18" s="23"/>
      <c r="U18" s="23"/>
      <c r="V18" s="23"/>
      <c r="W18" s="23"/>
    </row>
    <row r="19" spans="1:23" s="23" customFormat="1" ht="17.100000000000001" customHeight="1">
      <c r="A19" s="79"/>
      <c r="B19" s="80"/>
      <c r="C19" s="80"/>
      <c r="D19" s="80"/>
      <c r="E19" s="81"/>
      <c r="F19" s="81"/>
      <c r="G19" s="81"/>
      <c r="H19" s="81"/>
      <c r="I19" s="81"/>
      <c r="J19" s="81"/>
      <c r="L19" s="82"/>
      <c r="M19" s="82"/>
      <c r="N19" s="82"/>
      <c r="O19" s="83"/>
      <c r="P19" s="83"/>
      <c r="Q19" s="84"/>
      <c r="R19" s="82"/>
      <c r="S19" s="82"/>
      <c r="T19" s="85"/>
      <c r="U19" s="83"/>
      <c r="V19" s="83"/>
    </row>
    <row r="20" spans="1:23" s="7" customFormat="1" ht="17.100000000000001" customHeight="1">
      <c r="A20" s="23"/>
      <c r="B20" s="23"/>
      <c r="C20" s="23"/>
      <c r="D20" s="23"/>
      <c r="E20" s="23"/>
      <c r="F20" s="23"/>
      <c r="G20" s="23"/>
      <c r="H20" s="23"/>
      <c r="I20" s="23"/>
      <c r="J20" s="23"/>
      <c r="K20" s="23"/>
      <c r="L20" s="82"/>
      <c r="M20" s="82"/>
      <c r="N20" s="82"/>
      <c r="O20" s="83"/>
      <c r="P20" s="83"/>
      <c r="Q20" s="84"/>
      <c r="R20" s="84"/>
      <c r="S20" s="84"/>
      <c r="T20" s="84"/>
      <c r="U20" s="84"/>
      <c r="V20" s="84"/>
      <c r="W20" s="23"/>
    </row>
    <row r="21" spans="1:23" ht="17.100000000000001" customHeight="1">
      <c r="A21" s="23"/>
      <c r="B21" s="23"/>
      <c r="C21" s="23"/>
      <c r="D21" s="23"/>
      <c r="E21" s="23"/>
      <c r="F21" s="23"/>
      <c r="G21" s="23"/>
      <c r="H21" s="23"/>
      <c r="I21" s="23"/>
      <c r="J21" s="23"/>
      <c r="K21" s="23"/>
      <c r="L21" s="23"/>
      <c r="M21" s="23"/>
      <c r="N21" s="23"/>
      <c r="O21" s="23"/>
      <c r="P21" s="23"/>
      <c r="Q21" s="23"/>
      <c r="R21" s="23"/>
      <c r="S21" s="23"/>
      <c r="T21" s="23"/>
      <c r="U21" s="23"/>
      <c r="V21" s="23"/>
      <c r="W21" s="9"/>
    </row>
    <row r="22" spans="1:23" ht="17.100000000000001" customHeight="1" thickBot="1">
      <c r="A22" s="23"/>
      <c r="B22" s="23"/>
      <c r="C22" s="23"/>
      <c r="D22" s="23"/>
      <c r="E22" s="23"/>
      <c r="F22" s="23"/>
      <c r="G22" s="23"/>
      <c r="H22" s="23"/>
      <c r="I22" s="23"/>
      <c r="J22" s="23"/>
      <c r="K22" s="23"/>
      <c r="L22" s="23"/>
      <c r="M22" s="23"/>
      <c r="N22" s="23"/>
      <c r="O22" s="23"/>
      <c r="P22" s="23"/>
      <c r="Q22" s="23"/>
      <c r="R22" s="23"/>
      <c r="S22" s="23"/>
      <c r="T22" s="23"/>
      <c r="U22" s="23"/>
      <c r="V22" s="23"/>
      <c r="W22" s="9"/>
    </row>
    <row r="23" spans="1:23" s="7" customFormat="1" ht="17.100000000000001" customHeight="1" thickBot="1">
      <c r="A23" s="10"/>
      <c r="B23" s="1" t="s">
        <v>8</v>
      </c>
      <c r="C23" s="1" t="s">
        <v>50</v>
      </c>
      <c r="D23" s="1" t="s">
        <v>29</v>
      </c>
      <c r="E23" s="58" t="s">
        <v>2</v>
      </c>
      <c r="F23" s="59" t="s">
        <v>0</v>
      </c>
      <c r="G23" s="60" t="s">
        <v>1</v>
      </c>
      <c r="H23" s="60" t="s">
        <v>3</v>
      </c>
      <c r="I23" s="61" t="s">
        <v>4</v>
      </c>
      <c r="J23" s="62" t="s">
        <v>5</v>
      </c>
      <c r="K23" s="23"/>
      <c r="L23" s="64" t="s">
        <v>72</v>
      </c>
      <c r="M23" s="65"/>
      <c r="N23" s="5"/>
      <c r="O23" s="36"/>
      <c r="P23" s="23"/>
      <c r="Q23" s="23"/>
      <c r="R23" s="64" t="s">
        <v>73</v>
      </c>
      <c r="S23" s="65"/>
      <c r="T23" s="5"/>
      <c r="U23" s="36"/>
      <c r="V23" s="23"/>
      <c r="W23" s="23"/>
    </row>
    <row r="24" spans="1:23" s="7" customFormat="1" ht="17.100000000000001" customHeight="1">
      <c r="A24" s="52">
        <v>1</v>
      </c>
      <c r="B24" s="53" t="s">
        <v>9</v>
      </c>
      <c r="C24" s="113">
        <v>2</v>
      </c>
      <c r="D24" s="91">
        <v>5379</v>
      </c>
      <c r="E24" s="11">
        <f>COUNT(O24,P27,U24)</f>
        <v>0</v>
      </c>
      <c r="F24" s="12">
        <f>IF(O24&gt;P24,1,0)+IF(P27&gt;O27,1,0)+IF(U24&gt;V24,1,0)</f>
        <v>0</v>
      </c>
      <c r="G24" s="12">
        <f>IF(O24&lt;P24,1,0)+IF(P27&lt;O27,1,0)+IF(U24&lt;V24,1,0)</f>
        <v>0</v>
      </c>
      <c r="H24" s="12">
        <f>VALUE(O24+P27+U24)</f>
        <v>0</v>
      </c>
      <c r="I24" s="12">
        <f>VALUE(P24+O27+V24)</f>
        <v>0</v>
      </c>
      <c r="J24" s="13">
        <f>AVERAGE(H24-I24)</f>
        <v>0</v>
      </c>
      <c r="K24" s="47"/>
      <c r="L24" s="2" t="str">
        <f>B24</f>
        <v>CT MURO</v>
      </c>
      <c r="M24" s="14" t="s">
        <v>6</v>
      </c>
      <c r="N24" s="3" t="str">
        <f>B27</f>
        <v>SANTA MARIA TC "B"</v>
      </c>
      <c r="O24" s="4"/>
      <c r="P24" s="4"/>
      <c r="R24" s="2" t="str">
        <f>B24</f>
        <v>CT MURO</v>
      </c>
      <c r="S24" s="14" t="s">
        <v>6</v>
      </c>
      <c r="T24" s="29" t="str">
        <f>B25</f>
        <v>CT FELANITX</v>
      </c>
      <c r="U24" s="28"/>
      <c r="V24" s="28"/>
      <c r="W24" s="23"/>
    </row>
    <row r="25" spans="1:23" s="7" customFormat="1" ht="17.100000000000001" customHeight="1">
      <c r="A25" s="54">
        <v>2</v>
      </c>
      <c r="B25" s="55" t="s">
        <v>16</v>
      </c>
      <c r="C25" s="114">
        <v>3</v>
      </c>
      <c r="D25" s="92">
        <v>5765</v>
      </c>
      <c r="E25" s="15">
        <f>COUNT(O25,P28,V24)</f>
        <v>0</v>
      </c>
      <c r="F25" s="15">
        <f>IF(O25&gt;P25,1,0)+IF(P28&gt;O28,1,0)+IF(V24&gt;U24,1,0)</f>
        <v>0</v>
      </c>
      <c r="G25" s="15">
        <f>IF(O25&lt;P25,1,0)+IF(P28&lt;O28,1,0)+IF(V24&lt;U24,1,0)</f>
        <v>0</v>
      </c>
      <c r="H25" s="15">
        <f>VALUE(O25+P28+V24)</f>
        <v>0</v>
      </c>
      <c r="I25" s="15">
        <f>VALUE(P25+O28+U24)</f>
        <v>0</v>
      </c>
      <c r="J25" s="16">
        <f>AVERAGE(H25-I25)</f>
        <v>0</v>
      </c>
      <c r="K25" s="47"/>
      <c r="L25" s="2" t="str">
        <f>B25</f>
        <v>CT FELANITX</v>
      </c>
      <c r="M25" s="14" t="s">
        <v>6</v>
      </c>
      <c r="N25" s="3" t="str">
        <f>B26</f>
        <v>TC BINISSALEM "B"</v>
      </c>
      <c r="O25" s="4"/>
      <c r="P25" s="4"/>
      <c r="R25" s="3" t="str">
        <f>B26</f>
        <v>TC BINISSALEM "B"</v>
      </c>
      <c r="S25" s="14" t="s">
        <v>6</v>
      </c>
      <c r="T25" s="29" t="str">
        <f>B27</f>
        <v>SANTA MARIA TC "B"</v>
      </c>
      <c r="U25" s="28"/>
      <c r="V25" s="28"/>
      <c r="W25" s="23"/>
    </row>
    <row r="26" spans="1:23" s="7" customFormat="1" ht="17.100000000000001" customHeight="1">
      <c r="A26" s="54">
        <v>3</v>
      </c>
      <c r="B26" s="55" t="s">
        <v>63</v>
      </c>
      <c r="C26" s="114"/>
      <c r="D26" s="92"/>
      <c r="E26" s="15">
        <f>COUNT(P25,O27,U25)</f>
        <v>0</v>
      </c>
      <c r="F26" s="21">
        <f>IF(O27&gt;P27,1,0)+IF(P25&gt;O25,1,0)+IF(U25&gt;V25,1,0)</f>
        <v>0</v>
      </c>
      <c r="G26" s="21">
        <f>IF(O27&lt;P27,1,0)+IF(P25&lt;O25,1,0)+IF(U25&lt;V25,1,0)</f>
        <v>0</v>
      </c>
      <c r="H26" s="21">
        <f>VALUE(P25+O27+U25)</f>
        <v>0</v>
      </c>
      <c r="I26" s="21">
        <f>VALUE(O25+P27+V25)</f>
        <v>0</v>
      </c>
      <c r="J26" s="22">
        <f>AVERAGE(H26-I26)</f>
        <v>0</v>
      </c>
      <c r="K26" s="23"/>
      <c r="L26" s="64" t="s">
        <v>84</v>
      </c>
      <c r="M26" s="65"/>
      <c r="N26" s="5"/>
      <c r="O26" s="36"/>
      <c r="P26" s="23"/>
      <c r="Q26" s="23"/>
      <c r="R26" s="23"/>
      <c r="S26" s="23"/>
      <c r="T26" s="23"/>
      <c r="U26" s="23"/>
      <c r="V26" s="23"/>
      <c r="W26" s="23"/>
    </row>
    <row r="27" spans="1:23" s="7" customFormat="1" ht="17.100000000000001" customHeight="1" thickBot="1">
      <c r="A27" s="56">
        <v>4</v>
      </c>
      <c r="B27" s="57" t="s">
        <v>65</v>
      </c>
      <c r="C27" s="115"/>
      <c r="D27" s="93"/>
      <c r="E27" s="18">
        <f>COUNT(P24,O28,V25)</f>
        <v>0</v>
      </c>
      <c r="F27" s="18">
        <f>IF(P24&gt;O24,1,0)+IF(O28&gt;P28,1,0)+IF(V25&gt;U25,1,0)</f>
        <v>0</v>
      </c>
      <c r="G27" s="18">
        <f>IF(P24&lt;O24,1,0)+IF(O28&lt;P28,1,0)+IF(V25&lt;U25,1,0)</f>
        <v>0</v>
      </c>
      <c r="H27" s="18">
        <f>VALUE(P24+O28+V25)</f>
        <v>0</v>
      </c>
      <c r="I27" s="18">
        <f>VALUE(O24+P28+U25)</f>
        <v>0</v>
      </c>
      <c r="J27" s="19">
        <f>AVERAGE(H27-I27)</f>
        <v>0</v>
      </c>
      <c r="K27" s="23"/>
      <c r="L27" s="3" t="str">
        <f>B26</f>
        <v>TC BINISSALEM "B"</v>
      </c>
      <c r="M27" s="14" t="s">
        <v>6</v>
      </c>
      <c r="N27" s="3" t="str">
        <f>B24</f>
        <v>CT MURO</v>
      </c>
      <c r="O27" s="28"/>
      <c r="P27" s="28"/>
      <c r="Q27" s="23"/>
      <c r="R27" s="23"/>
      <c r="S27" s="23"/>
      <c r="T27" s="23"/>
      <c r="U27" s="23"/>
      <c r="V27" s="23"/>
      <c r="W27" s="23"/>
    </row>
    <row r="28" spans="1:23" s="7" customFormat="1" ht="17.100000000000001" customHeight="1">
      <c r="A28" s="23"/>
      <c r="B28" s="23"/>
      <c r="C28" s="23"/>
      <c r="D28" s="23"/>
      <c r="E28" s="23"/>
      <c r="F28" s="23"/>
      <c r="G28" s="23"/>
      <c r="H28" s="23"/>
      <c r="I28" s="23"/>
      <c r="J28" s="23"/>
      <c r="K28" s="23"/>
      <c r="L28" s="3" t="str">
        <f>B27</f>
        <v>SANTA MARIA TC "B"</v>
      </c>
      <c r="M28" s="14" t="s">
        <v>6</v>
      </c>
      <c r="N28" s="3" t="str">
        <f>B25</f>
        <v>CT FELANITX</v>
      </c>
      <c r="O28" s="28"/>
      <c r="P28" s="28"/>
      <c r="Q28" s="23"/>
      <c r="R28" s="23"/>
      <c r="S28" s="23"/>
      <c r="T28" s="23"/>
      <c r="U28" s="23"/>
      <c r="V28" s="23"/>
      <c r="W28" s="23"/>
    </row>
    <row r="29" spans="1:23" s="7" customFormat="1" ht="14.1" customHeight="1">
      <c r="A29" s="23"/>
      <c r="B29" s="23"/>
      <c r="C29" s="23"/>
      <c r="D29" s="23"/>
      <c r="E29" s="23"/>
      <c r="F29" s="23"/>
      <c r="G29" s="23"/>
      <c r="H29" s="23"/>
      <c r="I29" s="23"/>
      <c r="J29" s="23"/>
      <c r="K29" s="23"/>
      <c r="L29" s="77"/>
      <c r="M29" s="20"/>
      <c r="N29" s="20"/>
      <c r="O29" s="37"/>
      <c r="P29" s="37"/>
      <c r="Q29" s="23"/>
      <c r="R29" s="23"/>
      <c r="S29" s="23"/>
      <c r="T29" s="23"/>
      <c r="U29" s="23"/>
      <c r="V29" s="23"/>
      <c r="W29" s="23"/>
    </row>
    <row r="30" spans="1:23" s="7" customFormat="1" ht="14.1" customHeight="1">
      <c r="A30" s="23"/>
      <c r="B30" s="23"/>
      <c r="C30" s="23"/>
      <c r="D30" s="23"/>
      <c r="E30" s="23"/>
      <c r="F30" s="23"/>
      <c r="G30" s="23"/>
      <c r="H30" s="23"/>
      <c r="I30" s="23"/>
      <c r="J30" s="23"/>
      <c r="K30" s="23"/>
      <c r="L30" s="77"/>
      <c r="M30" s="20"/>
      <c r="N30" s="20"/>
      <c r="O30" s="37"/>
      <c r="P30" s="37"/>
      <c r="Q30" s="23"/>
      <c r="R30" s="23"/>
      <c r="S30" s="23"/>
      <c r="T30" s="23"/>
      <c r="U30" s="23"/>
      <c r="V30" s="23"/>
      <c r="W30" s="23"/>
    </row>
    <row r="31" spans="1:23" ht="21" customHeight="1">
      <c r="B31" s="51" t="s">
        <v>19</v>
      </c>
      <c r="C31" s="51"/>
      <c r="D31" s="88" t="s">
        <v>32</v>
      </c>
      <c r="I31" s="9"/>
      <c r="J31" s="9"/>
      <c r="K31" s="89"/>
      <c r="L31" s="89"/>
      <c r="M31" s="89"/>
      <c r="N31" s="89"/>
      <c r="O31" s="89"/>
      <c r="P31" s="89"/>
      <c r="Q31" s="89"/>
      <c r="R31" s="89"/>
      <c r="S31" s="89"/>
      <c r="T31" s="89"/>
      <c r="U31" s="89"/>
      <c r="V31" s="9"/>
    </row>
    <row r="32" spans="1:23" ht="12" customHeight="1">
      <c r="A32" s="9"/>
      <c r="B32" s="9"/>
      <c r="C32" s="9"/>
      <c r="D32" s="9"/>
      <c r="E32" s="9"/>
      <c r="F32" s="9"/>
      <c r="G32" s="9"/>
      <c r="H32" s="9"/>
      <c r="I32" s="9"/>
      <c r="J32" s="9"/>
      <c r="K32" s="89"/>
      <c r="L32" s="89"/>
      <c r="M32" s="89"/>
      <c r="N32" s="89"/>
      <c r="O32" s="89"/>
      <c r="P32" s="89"/>
      <c r="Q32" s="89"/>
      <c r="R32" s="89"/>
      <c r="S32" s="89"/>
      <c r="T32" s="89"/>
      <c r="U32" s="89"/>
    </row>
    <row r="33" spans="1:23" ht="17.25" customHeight="1">
      <c r="A33" s="9"/>
      <c r="B33" s="66" t="s">
        <v>23</v>
      </c>
      <c r="C33" s="9"/>
      <c r="D33" s="9"/>
      <c r="E33" s="9"/>
      <c r="F33" s="9"/>
      <c r="G33" s="9"/>
      <c r="H33" s="9"/>
      <c r="I33" s="9"/>
      <c r="J33" s="89"/>
      <c r="K33" s="89"/>
      <c r="L33" s="89"/>
      <c r="M33" s="89"/>
      <c r="N33" s="89"/>
      <c r="O33" s="89"/>
      <c r="P33" s="89"/>
      <c r="Q33" s="89"/>
      <c r="R33" s="89"/>
      <c r="S33" s="89"/>
      <c r="T33" s="89"/>
    </row>
    <row r="34" spans="1:23" ht="12" customHeight="1">
      <c r="A34" s="9"/>
      <c r="B34" s="67"/>
      <c r="C34" s="9"/>
      <c r="D34" s="9"/>
      <c r="E34" s="9"/>
      <c r="F34" s="9"/>
      <c r="G34" s="9"/>
      <c r="H34" s="9"/>
      <c r="I34" s="9"/>
      <c r="J34" s="9"/>
      <c r="K34" s="9"/>
      <c r="L34" s="9"/>
      <c r="M34" s="9"/>
      <c r="N34" s="9"/>
      <c r="O34" s="9"/>
      <c r="P34" s="9"/>
      <c r="Q34" s="9"/>
      <c r="R34" s="9"/>
      <c r="S34" s="9"/>
      <c r="T34" s="9"/>
      <c r="U34" s="9"/>
    </row>
    <row r="35" spans="1:23" ht="12" customHeight="1">
      <c r="A35" s="9"/>
      <c r="B35" s="68"/>
      <c r="C35" s="9"/>
      <c r="D35" s="9"/>
      <c r="E35" s="9"/>
      <c r="F35" s="9"/>
      <c r="G35" s="9"/>
      <c r="H35" s="9"/>
      <c r="I35" s="9"/>
      <c r="J35" s="9"/>
      <c r="K35" s="9"/>
      <c r="L35" s="9"/>
      <c r="M35" s="9"/>
      <c r="N35" s="9"/>
      <c r="O35" s="9"/>
      <c r="P35" s="9"/>
      <c r="Q35" s="9"/>
      <c r="R35" s="9"/>
      <c r="S35" s="9"/>
      <c r="T35" s="9"/>
      <c r="U35" s="9"/>
    </row>
    <row r="36" spans="1:23" ht="12" customHeight="1">
      <c r="A36" s="9"/>
      <c r="B36" s="68"/>
      <c r="C36" s="130" t="s">
        <v>71</v>
      </c>
      <c r="D36" s="130"/>
      <c r="E36" s="130"/>
      <c r="F36" s="69"/>
      <c r="G36" s="9"/>
      <c r="H36" s="9"/>
      <c r="I36" s="9"/>
      <c r="J36" s="9"/>
      <c r="K36" s="9"/>
      <c r="L36" s="9"/>
      <c r="M36" s="9"/>
      <c r="N36" s="9"/>
      <c r="O36" s="9"/>
      <c r="P36" s="9"/>
      <c r="Q36" s="9"/>
      <c r="R36" s="9"/>
      <c r="S36" s="9"/>
      <c r="T36" s="9"/>
    </row>
    <row r="37" spans="1:23" ht="12" customHeight="1">
      <c r="A37" s="9"/>
      <c r="B37" s="70" t="s">
        <v>22</v>
      </c>
      <c r="C37" s="40"/>
      <c r="D37" s="40"/>
      <c r="E37" s="40"/>
      <c r="F37" s="41"/>
      <c r="G37" s="9"/>
      <c r="H37" s="9"/>
      <c r="I37" s="9"/>
      <c r="J37" s="9"/>
      <c r="K37" s="9"/>
      <c r="L37" s="9"/>
      <c r="M37" s="9"/>
      <c r="N37" s="9"/>
      <c r="O37" s="9"/>
      <c r="P37" s="9"/>
      <c r="Q37" s="9"/>
      <c r="R37" s="9"/>
      <c r="S37" s="9"/>
      <c r="T37" s="9"/>
    </row>
    <row r="38" spans="1:23" ht="12" customHeight="1">
      <c r="A38" s="9"/>
      <c r="B38" s="71"/>
      <c r="C38" s="40"/>
      <c r="D38" s="40"/>
      <c r="E38" s="40"/>
      <c r="F38" s="41"/>
      <c r="G38" s="9"/>
      <c r="H38" s="9"/>
      <c r="I38" s="9"/>
      <c r="J38" s="9"/>
      <c r="K38" s="9"/>
      <c r="L38" s="9"/>
      <c r="M38" s="9"/>
      <c r="N38" s="9"/>
      <c r="O38" s="9"/>
      <c r="P38" s="9"/>
      <c r="Q38" s="9"/>
      <c r="R38" s="9"/>
      <c r="S38" s="9"/>
      <c r="T38" s="9"/>
    </row>
    <row r="39" spans="1:23" ht="12" customHeight="1">
      <c r="A39" s="9"/>
      <c r="B39" s="71"/>
      <c r="C39" s="40"/>
      <c r="D39" s="40"/>
      <c r="E39" s="40"/>
      <c r="F39" s="41"/>
      <c r="G39" s="9"/>
      <c r="H39" s="9"/>
      <c r="I39" s="72"/>
      <c r="J39" s="9"/>
      <c r="K39" s="9"/>
      <c r="L39" s="9"/>
      <c r="M39" s="9"/>
      <c r="N39" s="9"/>
      <c r="O39" s="9"/>
      <c r="P39" s="9"/>
      <c r="Q39" s="9"/>
      <c r="R39" s="9"/>
      <c r="S39" s="9"/>
      <c r="T39" s="9"/>
    </row>
    <row r="40" spans="1:23" ht="13.5" customHeight="1">
      <c r="A40" s="9"/>
      <c r="B40" s="71"/>
      <c r="C40" s="40"/>
      <c r="D40" s="40"/>
      <c r="E40" s="40"/>
      <c r="F40" s="41"/>
      <c r="G40" s="130" t="s">
        <v>85</v>
      </c>
      <c r="H40" s="130"/>
      <c r="I40" s="130"/>
      <c r="J40" s="9"/>
      <c r="K40" s="9"/>
      <c r="L40" s="9"/>
      <c r="M40" s="9"/>
      <c r="N40" s="9"/>
      <c r="O40" s="9"/>
      <c r="P40" s="9"/>
      <c r="Q40" s="9"/>
      <c r="R40" s="9"/>
      <c r="S40" s="9"/>
      <c r="T40" s="9"/>
    </row>
    <row r="41" spans="1:23" ht="12" customHeight="1">
      <c r="A41" s="9"/>
      <c r="B41" s="66" t="s">
        <v>25</v>
      </c>
      <c r="C41" s="40"/>
      <c r="D41" s="40"/>
      <c r="E41" s="40"/>
      <c r="F41" s="41"/>
      <c r="G41" s="9"/>
      <c r="H41" s="9"/>
      <c r="I41" s="9"/>
      <c r="J41" s="9"/>
      <c r="K41" s="9"/>
      <c r="L41" s="9"/>
      <c r="M41" s="9"/>
      <c r="N41" s="9"/>
      <c r="O41" s="9"/>
      <c r="P41" s="9"/>
      <c r="Q41" s="9"/>
      <c r="R41" s="9"/>
      <c r="S41" s="9"/>
      <c r="T41" s="9"/>
    </row>
    <row r="42" spans="1:23" ht="12" customHeight="1">
      <c r="A42" s="9"/>
      <c r="B42" s="67"/>
      <c r="C42" s="40"/>
      <c r="D42" s="40"/>
      <c r="E42" s="40"/>
      <c r="F42" s="41"/>
      <c r="G42" s="9"/>
      <c r="H42" s="9"/>
      <c r="I42" s="9"/>
      <c r="J42" s="9"/>
      <c r="K42" s="9"/>
      <c r="L42" s="9"/>
      <c r="M42" s="9"/>
      <c r="N42" s="9"/>
      <c r="O42" s="9"/>
      <c r="P42" s="9"/>
      <c r="Q42" s="9"/>
      <c r="R42" s="9"/>
      <c r="S42" s="9"/>
      <c r="T42" s="9"/>
    </row>
    <row r="43" spans="1:23" ht="12" customHeight="1">
      <c r="A43" s="9"/>
      <c r="B43" s="68"/>
      <c r="C43" s="72"/>
      <c r="D43" s="72"/>
      <c r="E43" s="72"/>
      <c r="F43" s="73"/>
      <c r="G43" s="9"/>
      <c r="H43" s="9"/>
      <c r="I43" s="9"/>
      <c r="J43" s="9"/>
      <c r="K43" s="9"/>
      <c r="L43" s="9"/>
      <c r="M43" s="9"/>
      <c r="N43" s="9"/>
      <c r="O43" s="9"/>
      <c r="P43" s="9"/>
      <c r="Q43" s="9"/>
      <c r="R43" s="9"/>
      <c r="S43" s="9"/>
      <c r="T43" s="9"/>
    </row>
    <row r="44" spans="1:23" ht="12" customHeight="1">
      <c r="A44" s="9"/>
      <c r="B44" s="68"/>
      <c r="C44" s="130" t="s">
        <v>71</v>
      </c>
      <c r="D44" s="130"/>
      <c r="E44" s="130"/>
      <c r="F44" s="9"/>
      <c r="G44" s="9"/>
      <c r="H44" s="9"/>
      <c r="I44" s="9"/>
      <c r="J44" s="9"/>
      <c r="K44" s="9"/>
      <c r="L44" s="9"/>
      <c r="M44" s="9"/>
      <c r="N44" s="9"/>
      <c r="O44" s="9"/>
      <c r="P44" s="9"/>
      <c r="Q44" s="9"/>
      <c r="R44" s="9"/>
      <c r="S44" s="9"/>
      <c r="T44" s="9"/>
      <c r="U44" s="9"/>
    </row>
    <row r="45" spans="1:23" ht="12" customHeight="1">
      <c r="A45" s="9"/>
      <c r="B45" s="70" t="s">
        <v>24</v>
      </c>
      <c r="C45" s="9"/>
      <c r="D45" s="9"/>
      <c r="E45" s="9"/>
      <c r="F45" s="9"/>
      <c r="G45" s="9"/>
      <c r="H45" s="9"/>
      <c r="I45" s="9"/>
      <c r="J45" s="9"/>
      <c r="K45" s="9"/>
      <c r="L45" s="9"/>
      <c r="M45" s="9"/>
      <c r="N45" s="9"/>
      <c r="O45" s="9"/>
      <c r="P45" s="9"/>
      <c r="Q45" s="9"/>
      <c r="R45" s="9"/>
      <c r="S45" s="9"/>
      <c r="T45" s="9"/>
      <c r="U45" s="9"/>
    </row>
    <row r="46" spans="1:23">
      <c r="A46" s="9"/>
      <c r="B46" s="9"/>
      <c r="C46" s="9"/>
      <c r="D46" s="9"/>
      <c r="E46" s="9"/>
      <c r="F46" s="9"/>
      <c r="G46" s="9"/>
      <c r="H46" s="9"/>
      <c r="I46" s="9"/>
      <c r="J46" s="9"/>
      <c r="K46" s="9"/>
      <c r="L46" s="23"/>
      <c r="M46" s="23"/>
      <c r="N46" s="23"/>
      <c r="O46" s="23"/>
      <c r="P46" s="23"/>
      <c r="Q46" s="23"/>
      <c r="R46" s="23"/>
      <c r="S46" s="23"/>
      <c r="T46" s="23"/>
      <c r="U46" s="23"/>
      <c r="V46" s="23"/>
      <c r="W46" s="9"/>
    </row>
  </sheetData>
  <mergeCells count="3">
    <mergeCell ref="G40:I40"/>
    <mergeCell ref="C36:E36"/>
    <mergeCell ref="C44:E4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B3"/>
  <sheetViews>
    <sheetView workbookViewId="0">
      <selection activeCell="D15" sqref="D15"/>
    </sheetView>
  </sheetViews>
  <sheetFormatPr baseColWidth="10" defaultRowHeight="15"/>
  <sheetData>
    <row r="3" spans="2:2">
      <c r="B3" s="126"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SUB10M</vt:lpstr>
      <vt:lpstr>ALEM</vt:lpstr>
      <vt:lpstr>INFM</vt:lpstr>
      <vt:lpstr>CADM</vt:lpstr>
      <vt:lpstr>ALEF</vt:lpstr>
      <vt:lpstr>INFF</vt:lpstr>
      <vt:lpstr>CADF</vt:lpstr>
      <vt:lpstr>ALEVIN FEMENINO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2019-01-09T12:16:37Z</cp:lastPrinted>
  <dcterms:created xsi:type="dcterms:W3CDTF">2016-11-15T09:47:28Z</dcterms:created>
  <dcterms:modified xsi:type="dcterms:W3CDTF">2022-01-14T11:27:57Z</dcterms:modified>
</cp:coreProperties>
</file>